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24线汕头濠江蜈田岭至红旗岭段" sheetId="2" r:id="rId1"/>
  </sheets>
  <definedNames>
    <definedName name="_xlnm.Print_Titles" localSheetId="0">国道G324线汕头濠江蜈田岭至红旗岭段!$3:$4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<sst xmlns="http://schemas.openxmlformats.org/spreadsheetml/2006/main" count="32" uniqueCount="28">
  <si>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附件</t>
  </si>
  <si>
    <t>国道G324线汕头濠江蜈田岭至红旗岭段路面预防养护及功能性修复养护
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</si>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</sst>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8">
    <open main="111" threadCnt="1"/>
    <sheetInfos>
      <sheetInfo cellCmpFml="28" sheetStid="2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H15" sqref="H15"/>
    </sheetView>
  </sheetViews>
  <sheetFormatPr defaultColWidth="9" defaultRowHeight="14.25" outlineLevelCol="4"/>
  <cols>
    <col min="1" max="1" width="9.5" style="5" customWidth="1"/>
    <col min="2" max="2" width="34.2" style="6" customWidth="1"/>
    <col min="3" max="3" width="15.1" style="5" customWidth="1"/>
    <col min="4" max="4" width="16.9" style="5" customWidth="1"/>
    <col min="5" max="5" width="18.2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56.2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f>ROUND(10710234/10000,2)</f>
        <v>1071.02</v>
      </c>
      <c r="D5" s="18">
        <f>ROUND(10671958/10000,2)</f>
        <v>1067.2</v>
      </c>
      <c r="E5" s="29">
        <f t="shared" ref="E5:E10" si="0">D5-C5</f>
        <v>-3.81999999999994</v>
      </c>
    </row>
    <row r="6" s="4" customFormat="1" ht="20" customHeight="1" spans="1:5">
      <c r="A6" s="19" t="s">
        <v>9</v>
      </c>
      <c r="B6" s="20" t="s">
        <v>10</v>
      </c>
      <c r="C6" s="21">
        <f>ROUND(97380/10000,2)</f>
        <v>9.74</v>
      </c>
      <c r="D6" s="21">
        <f>ROUND(91290/10000,2)</f>
        <v>9.13</v>
      </c>
      <c r="E6" s="30">
        <f t="shared" si="0"/>
        <v>-0.609999999999999</v>
      </c>
    </row>
    <row r="7" s="4" customFormat="1" ht="20" customHeight="1" spans="1:5">
      <c r="A7" s="19" t="s">
        <v>11</v>
      </c>
      <c r="B7" s="20" t="s">
        <v>12</v>
      </c>
      <c r="C7" s="21">
        <f>ROUND(289237/10000,2)</f>
        <v>28.92</v>
      </c>
      <c r="D7" s="21">
        <f>ROUND(308947/10000,2)</f>
        <v>30.89</v>
      </c>
      <c r="E7" s="30">
        <f t="shared" si="0"/>
        <v>1.97</v>
      </c>
    </row>
    <row r="8" s="4" customFormat="1" ht="20" customHeight="1" spans="1:5">
      <c r="A8" s="19" t="s">
        <v>13</v>
      </c>
      <c r="B8" s="20" t="s">
        <v>14</v>
      </c>
      <c r="C8" s="21">
        <f>ROUND(8586451/10000,2)</f>
        <v>858.65</v>
      </c>
      <c r="D8" s="21">
        <f>ROUND(8582701/10000,2)</f>
        <v>858.27</v>
      </c>
      <c r="E8" s="30">
        <f t="shared" si="0"/>
        <v>-0.379999999999995</v>
      </c>
    </row>
    <row r="9" s="4" customFormat="1" ht="20" customHeight="1" spans="1:5">
      <c r="A9" s="19" t="s">
        <v>15</v>
      </c>
      <c r="B9" s="20" t="s">
        <v>16</v>
      </c>
      <c r="C9" s="21">
        <f>ROUND(1120267/10000,2)</f>
        <v>112.03</v>
      </c>
      <c r="D9" s="21">
        <f>ROUND(1073025/10000,2)</f>
        <v>107.3</v>
      </c>
      <c r="E9" s="30">
        <f t="shared" si="0"/>
        <v>-4.73</v>
      </c>
    </row>
    <row r="10" s="4" customFormat="1" ht="20" customHeight="1" spans="1:5">
      <c r="A10" s="19" t="s">
        <v>17</v>
      </c>
      <c r="B10" s="20" t="s">
        <v>18</v>
      </c>
      <c r="C10" s="21">
        <f>ROUND(616899/10000,2)</f>
        <v>61.69</v>
      </c>
      <c r="D10" s="21">
        <f>ROUND(615995/10000,2)</f>
        <v>61.6</v>
      </c>
      <c r="E10" s="30">
        <f t="shared" si="0"/>
        <v>-0.0899999999999963</v>
      </c>
    </row>
    <row r="11" s="3" customFormat="1" ht="25" customHeight="1" spans="1:5">
      <c r="A11" s="16"/>
      <c r="B11" s="17" t="s">
        <v>19</v>
      </c>
      <c r="C11" s="22">
        <v>3</v>
      </c>
      <c r="D11" s="22">
        <v>3</v>
      </c>
      <c r="E11" s="31">
        <f t="shared" ref="E11:E18" si="1">D11-C11</f>
        <v>0</v>
      </c>
    </row>
    <row r="12" s="3" customFormat="1" ht="25" customHeight="1" spans="1:5">
      <c r="A12" s="16"/>
      <c r="B12" s="17" t="s">
        <v>20</v>
      </c>
      <c r="C12" s="18">
        <f>ROUND(1191561/10000,2)</f>
        <v>119.16</v>
      </c>
      <c r="D12" s="18">
        <f>ROUND(1189762/10000,2)</f>
        <v>118.98</v>
      </c>
      <c r="E12" s="29">
        <f t="shared" si="1"/>
        <v>-0.179999999999993</v>
      </c>
    </row>
    <row r="13" s="4" customFormat="1" ht="20" customHeight="1" spans="1:5">
      <c r="A13" s="23" t="s">
        <v>9</v>
      </c>
      <c r="B13" s="20" t="s">
        <v>21</v>
      </c>
      <c r="C13" s="21">
        <f>ROUND(516359/10000,2)</f>
        <v>51.64</v>
      </c>
      <c r="D13" s="21">
        <f>ROUND(516067/10000,2)</f>
        <v>51.61</v>
      </c>
      <c r="E13" s="30">
        <f t="shared" si="1"/>
        <v>-0.0300000000000011</v>
      </c>
    </row>
    <row r="14" s="4" customFormat="1" ht="20" customHeight="1" spans="1:5">
      <c r="A14" s="23" t="s">
        <v>13</v>
      </c>
      <c r="B14" s="20" t="s">
        <v>22</v>
      </c>
      <c r="C14" s="21">
        <f>ROUND(581710/10000,2)</f>
        <v>58.17</v>
      </c>
      <c r="D14" s="21">
        <f>ROUND(580356/10000,2)</f>
        <v>58.04</v>
      </c>
      <c r="E14" s="30">
        <f t="shared" si="1"/>
        <v>-0.130000000000003</v>
      </c>
    </row>
    <row r="15" s="4" customFormat="1" ht="20" customHeight="1" spans="1:5">
      <c r="A15" s="23" t="s">
        <v>15</v>
      </c>
      <c r="B15" s="20" t="s">
        <v>23</v>
      </c>
      <c r="C15" s="21">
        <f>ROUND(50651/10000,2)</f>
        <v>5.07</v>
      </c>
      <c r="D15" s="21">
        <f>ROUND(50651/10000,2)</f>
        <v>5.07</v>
      </c>
      <c r="E15" s="32">
        <f t="shared" si="1"/>
        <v>0</v>
      </c>
    </row>
    <row r="16" s="4" customFormat="1" ht="20" customHeight="1" spans="1:5">
      <c r="A16" s="23" t="s">
        <v>24</v>
      </c>
      <c r="B16" s="20" t="s">
        <v>25</v>
      </c>
      <c r="C16" s="21">
        <f>ROUND(42841/10000,2)</f>
        <v>4.28</v>
      </c>
      <c r="D16" s="21">
        <f>ROUND(42688/10000,2)</f>
        <v>4.27</v>
      </c>
      <c r="E16" s="30">
        <f t="shared" si="1"/>
        <v>-0.0100000000000007</v>
      </c>
    </row>
    <row r="17" s="3" customFormat="1" ht="25" customHeight="1" spans="1:5">
      <c r="A17" s="16"/>
      <c r="B17" s="17" t="s">
        <v>26</v>
      </c>
      <c r="C17" s="18">
        <f>ROUND(596590/10000,2)</f>
        <v>59.66</v>
      </c>
      <c r="D17" s="22">
        <f>ROUND(594586/10000,2)</f>
        <v>59.46</v>
      </c>
      <c r="E17" s="29">
        <f t="shared" si="1"/>
        <v>-0.199999999999996</v>
      </c>
    </row>
    <row r="18" s="4" customFormat="1" ht="25" customHeight="1" spans="1:5">
      <c r="A18" s="24"/>
      <c r="B18" s="25" t="s">
        <v>27</v>
      </c>
      <c r="C18" s="26">
        <f>ROUND(12528385/10000,2)</f>
        <v>1252.84</v>
      </c>
      <c r="D18" s="26">
        <f>ROUND(12486306/10000,2)</f>
        <v>1248.63</v>
      </c>
      <c r="E18" s="33">
        <f t="shared" si="1"/>
        <v>-4.20999999999981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国道G324线汕头濠江蜈田岭至红旗岭段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2024-12-30T22:43:00Z</cp:lastPrinted>
  <dcterms:modified xsi:type="dcterms:W3CDTF">2025-01-07T03:41:00Z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