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540" windowHeight="7770"/>
  </bookViews>
  <sheets>
    <sheet name="1" sheetId="1" r:id="rId1"/>
  </sheets>
  <definedNames>
    <definedName name="_xlnm._FilterDatabase" localSheetId="0" hidden="1">'1'!$A$5:$IT$165</definedName>
    <definedName name="number" localSheetId="0">'1'!#REF!</definedName>
    <definedName name="_xlnm.Print_Area" localSheetId="0">'1'!$A$1:$T$163</definedName>
    <definedName name="_xlnm.Print_Titles" localSheetId="0">'1'!$2:$5</definedName>
  </definedNames>
  <calcPr calcId="124519"/>
</workbook>
</file>

<file path=xl/calcChain.xml><?xml version="1.0" encoding="utf-8"?>
<calcChain xmlns="http://schemas.openxmlformats.org/spreadsheetml/2006/main">
  <c r="O163" i="1"/>
  <c r="G162"/>
  <c r="O161"/>
  <c r="G161"/>
  <c r="O160"/>
  <c r="G160"/>
  <c r="Q159"/>
  <c r="O159"/>
  <c r="G159"/>
  <c r="Q158"/>
  <c r="N158"/>
  <c r="G156"/>
  <c r="G155"/>
  <c r="G154"/>
  <c r="G153"/>
  <c r="G152"/>
  <c r="G151"/>
  <c r="G150"/>
  <c r="G149"/>
  <c r="G148"/>
  <c r="G147"/>
  <c r="O146"/>
  <c r="G146"/>
  <c r="O145"/>
  <c r="G145"/>
  <c r="O144"/>
  <c r="G144"/>
  <c r="O143"/>
  <c r="G143"/>
  <c r="O142"/>
  <c r="G142"/>
  <c r="O141"/>
  <c r="G141"/>
  <c r="O140"/>
  <c r="G140"/>
  <c r="O139"/>
  <c r="G138"/>
  <c r="O137"/>
  <c r="G137"/>
  <c r="G136"/>
  <c r="G135"/>
  <c r="O134"/>
  <c r="G134"/>
  <c r="O133"/>
  <c r="G133"/>
  <c r="G132"/>
  <c r="O130"/>
  <c r="O129"/>
  <c r="O128"/>
  <c r="O127"/>
  <c r="O125"/>
  <c r="G125"/>
  <c r="G124"/>
  <c r="O123"/>
  <c r="G123"/>
  <c r="O122"/>
  <c r="G122"/>
  <c r="G121"/>
  <c r="G120"/>
  <c r="G119"/>
  <c r="G118"/>
  <c r="O113"/>
  <c r="O107"/>
  <c r="G107"/>
  <c r="O106"/>
  <c r="G106"/>
  <c r="O105"/>
  <c r="G105"/>
  <c r="O104"/>
  <c r="G104"/>
  <c r="O103"/>
  <c r="G103"/>
  <c r="G102"/>
  <c r="O101"/>
  <c r="G101"/>
  <c r="O100"/>
  <c r="G100"/>
  <c r="O91"/>
  <c r="G91"/>
  <c r="O90"/>
  <c r="G90"/>
  <c r="O89"/>
  <c r="G89"/>
  <c r="O88"/>
  <c r="G88"/>
  <c r="O87"/>
  <c r="G87"/>
  <c r="O86"/>
  <c r="G86"/>
  <c r="O85"/>
  <c r="G85"/>
  <c r="O84"/>
  <c r="G84"/>
  <c r="O83"/>
  <c r="G83"/>
  <c r="O82"/>
  <c r="G82"/>
  <c r="O81"/>
  <c r="G81"/>
  <c r="O80"/>
  <c r="G80"/>
  <c r="O79"/>
  <c r="G79"/>
  <c r="G78"/>
  <c r="O77"/>
  <c r="G77"/>
  <c r="O76"/>
  <c r="G76"/>
  <c r="G75"/>
  <c r="O74"/>
  <c r="G74"/>
  <c r="O73"/>
  <c r="G73"/>
  <c r="O72"/>
  <c r="G72"/>
  <c r="G71"/>
  <c r="O70"/>
  <c r="G70"/>
  <c r="G69"/>
  <c r="G68"/>
  <c r="G67"/>
  <c r="O66"/>
  <c r="G66"/>
  <c r="G65"/>
  <c r="G64"/>
  <c r="O63"/>
  <c r="G63"/>
  <c r="G62"/>
  <c r="G61"/>
  <c r="G60"/>
  <c r="G59"/>
  <c r="O58"/>
  <c r="G58"/>
  <c r="G57"/>
  <c r="G56"/>
  <c r="G55"/>
  <c r="G54"/>
  <c r="Q53"/>
  <c r="G53"/>
  <c r="G52"/>
  <c r="G51"/>
  <c r="G50"/>
  <c r="O49"/>
  <c r="G49"/>
  <c r="G48"/>
  <c r="O47"/>
  <c r="G47"/>
  <c r="O46"/>
  <c r="G46"/>
  <c r="G45"/>
  <c r="O44"/>
  <c r="G44"/>
  <c r="O43"/>
  <c r="G43"/>
  <c r="G42"/>
  <c r="G41"/>
  <c r="G40"/>
  <c r="O33"/>
  <c r="G33"/>
  <c r="O32"/>
  <c r="O31"/>
  <c r="G31"/>
  <c r="O21"/>
  <c r="G21"/>
  <c r="O20"/>
  <c r="G20"/>
  <c r="O19"/>
  <c r="G19"/>
  <c r="G18"/>
  <c r="O17"/>
  <c r="G17"/>
  <c r="G16"/>
  <c r="G15"/>
  <c r="G14"/>
  <c r="O13"/>
  <c r="G13"/>
  <c r="O12"/>
  <c r="G12"/>
  <c r="O11"/>
  <c r="G11"/>
  <c r="O10"/>
  <c r="G10"/>
  <c r="O9"/>
  <c r="G9"/>
  <c r="O8"/>
  <c r="G8"/>
  <c r="G7"/>
  <c r="T6"/>
  <c r="Q6"/>
  <c r="P6"/>
  <c r="O6"/>
  <c r="N6"/>
  <c r="K6"/>
  <c r="J6"/>
  <c r="I6"/>
  <c r="H6"/>
  <c r="G6"/>
</calcChain>
</file>

<file path=xl/sharedStrings.xml><?xml version="1.0" encoding="utf-8"?>
<sst xmlns="http://schemas.openxmlformats.org/spreadsheetml/2006/main" count="1023" uniqueCount="498">
  <si>
    <t>附件1</t>
  </si>
  <si>
    <t>2019年国省道新改建和路面改造省投资补助计划表（清算）</t>
  </si>
  <si>
    <t xml:space="preserve">                                                                                                           单位：万元   </t>
  </si>
  <si>
    <t>序号</t>
  </si>
  <si>
    <t>所在市</t>
  </si>
  <si>
    <t>所在县</t>
  </si>
  <si>
    <t>项 目 名 称</t>
  </si>
  <si>
    <t>行政等级</t>
  </si>
  <si>
    <t>建设           性质</t>
  </si>
  <si>
    <t>建设规模（公里）</t>
  </si>
  <si>
    <t>开工年</t>
  </si>
  <si>
    <t>完工年</t>
  </si>
  <si>
    <t>总投资</t>
  </si>
  <si>
    <t>省补助总额</t>
  </si>
  <si>
    <t>已安排省投资</t>
  </si>
  <si>
    <t>2019年省补助计划</t>
  </si>
  <si>
    <t>工可/建设方案批复</t>
  </si>
  <si>
    <t>设计批复</t>
  </si>
  <si>
    <t>备注</t>
  </si>
  <si>
    <t>合计</t>
  </si>
  <si>
    <t xml:space="preserve">一级              </t>
  </si>
  <si>
    <t>二级(四车道)</t>
  </si>
  <si>
    <t>二级（两车道）</t>
  </si>
  <si>
    <t>三级及以下</t>
  </si>
  <si>
    <t>潮州</t>
  </si>
  <si>
    <t>潮安</t>
  </si>
  <si>
    <t>省道S233线彩塘大寨至汕头交界段</t>
  </si>
  <si>
    <t>省道</t>
  </si>
  <si>
    <t>路面改造</t>
  </si>
  <si>
    <t>潮交规函[2019]70号</t>
  </si>
  <si>
    <t>饶平</t>
  </si>
  <si>
    <t>省道S502线饶平大埕至仙春路段路面改造工程</t>
  </si>
  <si>
    <t>潮交规函[2018]558号</t>
  </si>
  <si>
    <t>省道S333线建饶镇区至闽粤交界路段</t>
  </si>
  <si>
    <t>新（改）建</t>
  </si>
  <si>
    <t>潮发改交[2018]103号</t>
  </si>
  <si>
    <t>省道S501线饶平浮滨至樟溪段改建工程</t>
  </si>
  <si>
    <t>潮发改交[2018]174号</t>
  </si>
  <si>
    <t>省道S232线潮安段改建工程</t>
  </si>
  <si>
    <t>潮发改交[2018]246号</t>
  </si>
  <si>
    <t>省道S502线闽粤交界至大埕段</t>
  </si>
  <si>
    <t>潮发改交[2019]76号</t>
  </si>
  <si>
    <t>省道S501线灰寨至汫洲公路改造工程</t>
  </si>
  <si>
    <t>饶发改[2010]83号</t>
  </si>
  <si>
    <t>潮交基函[2016]110号</t>
  </si>
  <si>
    <t>佛山</t>
  </si>
  <si>
    <t>三水</t>
  </si>
  <si>
    <t>国道G240线三水区水都工业园至白坭段</t>
  </si>
  <si>
    <t>国道</t>
  </si>
  <si>
    <t>粤交规[2019]240号</t>
  </si>
  <si>
    <t>南海</t>
  </si>
  <si>
    <t>国道G359线南海区简村至高明大桥段</t>
  </si>
  <si>
    <t>粤交规[2019]247号</t>
  </si>
  <si>
    <t>高明</t>
  </si>
  <si>
    <t>国道G324线高明广明高速西安出口至荷富大道段</t>
  </si>
  <si>
    <t>佛发改交能[2017]33号</t>
  </si>
  <si>
    <t>佛交[2017]263 号</t>
  </si>
  <si>
    <t>广州</t>
  </si>
  <si>
    <t>增城区</t>
  </si>
  <si>
    <t>国道G324雁塔至三联段路面改造工程</t>
  </si>
  <si>
    <t>粤交规[2019]281号</t>
  </si>
  <si>
    <t>从化区</t>
  </si>
  <si>
    <t>国道G355线棋杆至西瓜地段路面改造工程</t>
  </si>
  <si>
    <t>粤交规[2019]244号</t>
  </si>
  <si>
    <t>花都</t>
  </si>
  <si>
    <t>国道G107线花都国泰至飞鹅岭段</t>
  </si>
  <si>
    <t>粤交规[2019]241号</t>
  </si>
  <si>
    <t>花都区</t>
  </si>
  <si>
    <t>省道S267线炭步路口至南海交界段路面改造工程</t>
  </si>
  <si>
    <t>穗交运函[2019]606号</t>
  </si>
  <si>
    <t>番禺区</t>
  </si>
  <si>
    <t>省道S257线万宝路口至市桥段路面改造工程</t>
  </si>
  <si>
    <t>穗交运函[2019]600号</t>
  </si>
  <si>
    <t>河源</t>
  </si>
  <si>
    <t>龙川</t>
  </si>
  <si>
    <t>国道G238线龙川县珠塘至罗坳段</t>
  </si>
  <si>
    <t>粤交规[2018]1117号</t>
  </si>
  <si>
    <t>和平</t>
  </si>
  <si>
    <t>国道G238线和平贝溪至狐狸坳段</t>
  </si>
  <si>
    <t>粤交规[2019]285号</t>
  </si>
  <si>
    <t>东源</t>
  </si>
  <si>
    <t>国道G205线东源县骆湖杨坑村路段及灯塔至徐洞段</t>
  </si>
  <si>
    <t>粤交规[2019]288号</t>
  </si>
  <si>
    <t>国道G205线龙川县城改线工程</t>
  </si>
  <si>
    <t>改线</t>
  </si>
  <si>
    <t>粤发改交通函[2017]3631号</t>
  </si>
  <si>
    <t>粤交基[2018]934号</t>
  </si>
  <si>
    <t>省道S339线龙川县迴龙至赤光段</t>
  </si>
  <si>
    <t>河交函[2019]121号</t>
  </si>
  <si>
    <t>省道S253线河源东源桂山至东星段</t>
  </si>
  <si>
    <t>河交函[2018]1216号</t>
  </si>
  <si>
    <t>河交函[2019]112号</t>
  </si>
  <si>
    <t>紫金</t>
  </si>
  <si>
    <t>国道G236线紫金县黄花至城西段改建工程</t>
  </si>
  <si>
    <t>粤发改交通函[2018]5475号</t>
  </si>
  <si>
    <t>粤交基[2018]1218号</t>
  </si>
  <si>
    <t>国道G358线和平兴隆中桥至芬沙段</t>
  </si>
  <si>
    <t>粤交规[2019]284号</t>
  </si>
  <si>
    <t>惠州</t>
  </si>
  <si>
    <t>惠东</t>
  </si>
  <si>
    <t>国道G228线惠东环城南路至谟岭段</t>
  </si>
  <si>
    <t>粤交规[2019]205号</t>
  </si>
  <si>
    <t>惠阳</t>
  </si>
  <si>
    <t>省道S356线惠阳淡水立交桥至深圳交界段</t>
  </si>
  <si>
    <t xml:space="preserve">惠市交发[2019]107号 </t>
  </si>
  <si>
    <t>国道G228线惠阳马骝岭至淡水立交桥段</t>
  </si>
  <si>
    <t>粤交规[2019]290号</t>
  </si>
  <si>
    <t>惠城、惠阳</t>
  </si>
  <si>
    <t>省道S254线惠城福长岭至惠阳金惠路口段</t>
  </si>
  <si>
    <t xml:space="preserve">惠市交发[2019]106号 </t>
  </si>
  <si>
    <t>江门</t>
  </si>
  <si>
    <t>台山</t>
  </si>
  <si>
    <t>国道G240线端芬至广海段段</t>
  </si>
  <si>
    <t>粤交规[2019]184号</t>
  </si>
  <si>
    <t>恩平</t>
  </si>
  <si>
    <t>国道G325线塘洲至竹排段</t>
  </si>
  <si>
    <t>粤交规[2019]248号</t>
  </si>
  <si>
    <t>省道S275线台山马骝咀至大担路段</t>
  </si>
  <si>
    <t>江交规建[2018]776号</t>
  </si>
  <si>
    <t>江交规建[2018]888号</t>
  </si>
  <si>
    <t>蓬江</t>
  </si>
  <si>
    <t>省道S272肇珠线华安路口至育德路口段</t>
  </si>
  <si>
    <t>江交规建[2019]159号</t>
  </si>
  <si>
    <t>开平</t>
  </si>
  <si>
    <t>省道S385线石海至沙冈段</t>
  </si>
  <si>
    <t>新改建</t>
  </si>
  <si>
    <t>江发改交能[2019]93号，江发改交能[2014]185号</t>
  </si>
  <si>
    <t>江交规建[2015]135号</t>
  </si>
  <si>
    <t>省道S534线马冈至登山段路</t>
  </si>
  <si>
    <t>江发改交能[2019]93号，开发改投[2013]27号</t>
  </si>
  <si>
    <t>开交字[2016]56号</t>
  </si>
  <si>
    <t>省道S295线苍城段（K44+256～K56+601）</t>
  </si>
  <si>
    <t>江交规建[2019]193号</t>
  </si>
  <si>
    <t>揭阳</t>
  </si>
  <si>
    <t>普宁</t>
  </si>
  <si>
    <t>国道G324线普宁石桥头至东埔段路面改造工程</t>
  </si>
  <si>
    <t xml:space="preserve"> 粤交规[2018]980号</t>
  </si>
  <si>
    <t>空港</t>
  </si>
  <si>
    <t>省道S235线埔尾村至土尾村段</t>
  </si>
  <si>
    <t xml:space="preserve"> 揭市交[2018]105号</t>
  </si>
  <si>
    <t>揭市交[2018]161号</t>
  </si>
  <si>
    <t>省道S255线普宁马南山至三州桥段</t>
  </si>
  <si>
    <t xml:space="preserve"> 揭市交[2019]74号</t>
  </si>
  <si>
    <t>揭西</t>
  </si>
  <si>
    <t>省道S228线揭西新洪村至张厝段</t>
  </si>
  <si>
    <t xml:space="preserve"> 揭市交[2019]91号</t>
  </si>
  <si>
    <t>惠来</t>
  </si>
  <si>
    <t>省道S235线惠来石泉亭至华湖镇区</t>
  </si>
  <si>
    <t xml:space="preserve"> 揭市交函[2019]269号</t>
  </si>
  <si>
    <t>省道S509线惠来葵潭至览表段</t>
  </si>
  <si>
    <t xml:space="preserve"> 揭市交[2019]89号</t>
  </si>
  <si>
    <t>省道237线普宁赤岗至麒麟姚厝围段改建工程</t>
  </si>
  <si>
    <t>改建</t>
  </si>
  <si>
    <t xml:space="preserve"> 揭市发改交通[2019]271号</t>
  </si>
  <si>
    <t>省道S235线惠来神泉镇至靖海镇月山段</t>
  </si>
  <si>
    <t xml:space="preserve"> 揭市交[2019]90号</t>
  </si>
  <si>
    <t>省道S228线(原X096线)梅林桥至大坪段建设工程</t>
  </si>
  <si>
    <t xml:space="preserve"> 揭市交[2019]75号</t>
  </si>
  <si>
    <t>茂名</t>
  </si>
  <si>
    <t>电白</t>
  </si>
  <si>
    <t>国道G325线电白林头至羊角路口段</t>
  </si>
  <si>
    <t>粤交规[2018]933号</t>
  </si>
  <si>
    <t>国道G325线电白宅口至那霍段</t>
  </si>
  <si>
    <t>粤交规[2018]932号</t>
  </si>
  <si>
    <t>高州</t>
  </si>
  <si>
    <t>省道S282线高州镇江至石鼓段</t>
  </si>
  <si>
    <t>茂交综[2018]35号</t>
  </si>
  <si>
    <t>省道S281线高州谢鸡至电白化谱段</t>
  </si>
  <si>
    <t>茂交综[2018]20号</t>
  </si>
  <si>
    <t>茂交基[2019]8号</t>
  </si>
  <si>
    <t>省道S281线高州长坡至新垌段</t>
  </si>
  <si>
    <t>茂交综[2018]19号</t>
  </si>
  <si>
    <t>茂交基[2019]9号</t>
  </si>
  <si>
    <t>信宜</t>
  </si>
  <si>
    <t>省道S291线信宜乐义至白石圩段</t>
  </si>
  <si>
    <t>茂发改交审[2019]73号</t>
  </si>
  <si>
    <t>省道S369线信宜高田至罗定太平段</t>
  </si>
  <si>
    <t>茂发改交审[2019]71号</t>
  </si>
  <si>
    <t>省道S369线信宜圭岗坳至木瓜段</t>
  </si>
  <si>
    <t>茂发改交审[2019]72号</t>
  </si>
  <si>
    <t>省道S281线信宜竹山至丁堡段</t>
  </si>
  <si>
    <t>茂发改交审[2018]1420号</t>
  </si>
  <si>
    <t>茂交基[2018]30号</t>
  </si>
  <si>
    <t>省道S283线信宜西江至河吕段</t>
  </si>
  <si>
    <t>茂发改交审[2017]1421号</t>
  </si>
  <si>
    <t>茂交基[2018]31号</t>
  </si>
  <si>
    <t>省道S291线高州云潭墟至黄岭墟段</t>
  </si>
  <si>
    <t>茂发改交审[2018]861号</t>
  </si>
  <si>
    <t>茂交基[2018]29号</t>
  </si>
  <si>
    <t>省道S282线电白望夫桥段改建</t>
  </si>
  <si>
    <t>茂发改交审
[2018]463号</t>
  </si>
  <si>
    <t>茂交基[2019]1号</t>
  </si>
  <si>
    <t>省道S291线电白霞洞至独竹头段</t>
  </si>
  <si>
    <t>茂发改交审
[2019]245号</t>
  </si>
  <si>
    <t>省道S386线电白马踏高铁站至马踏出口段</t>
  </si>
  <si>
    <t>茂发改交审
[2019]244号</t>
  </si>
  <si>
    <t>梅州</t>
  </si>
  <si>
    <t>大埔</t>
  </si>
  <si>
    <t>国道G235线大埔县三河至大麻段路面改造工程</t>
  </si>
  <si>
    <t>粤交规[2018]859号</t>
  </si>
  <si>
    <t>梅市交字[2018]387号</t>
  </si>
  <si>
    <t>蕉岭</t>
  </si>
  <si>
    <t>国道G205线蕉岭县闽粤交界至天汕高速文福出口段路面改造工程</t>
  </si>
  <si>
    <t>粤交规[2019]12号</t>
  </si>
  <si>
    <t>五华</t>
  </si>
  <si>
    <t>国道G355线五华水寨至安流段（琴江公路）</t>
  </si>
  <si>
    <t>新建</t>
  </si>
  <si>
    <t>粤发改交通函[2018]5901号、梅市发改审函[2014]232号、梅市发改审函[2017]92号</t>
  </si>
  <si>
    <t>华交字[2015]72号</t>
  </si>
  <si>
    <t>S227线三河至松口段路面改造</t>
  </si>
  <si>
    <t>梅市交字（2018）404号</t>
  </si>
  <si>
    <t>梅市交字[2019]81号</t>
  </si>
  <si>
    <t>梅县</t>
  </si>
  <si>
    <t>省道S332线梅县区松口界溪口至甲路岗段</t>
  </si>
  <si>
    <t>梅市交字[2018]282 号</t>
  </si>
  <si>
    <t>梅市交字[2019]46号</t>
  </si>
  <si>
    <t>省道S333线大埔县根子栋至光德段（原省道S333线大埔县光德至饶平交界段）</t>
  </si>
  <si>
    <t>梅市交字[2019]9号</t>
  </si>
  <si>
    <t>梅市交字
[2019]104号</t>
  </si>
  <si>
    <t>丰顺</t>
  </si>
  <si>
    <t>省道S233线大龙华至留隍北洞段路面改造工程</t>
  </si>
  <si>
    <t>梅市交字[2018]270号</t>
  </si>
  <si>
    <t>梅市交字[2019]71号</t>
  </si>
  <si>
    <t>省道S228线梅县区南口荷泗至畲江段</t>
  </si>
  <si>
    <t>梅市交字[2018]400号</t>
  </si>
  <si>
    <t>省道S340线五华县大都至梅林段</t>
  </si>
  <si>
    <t>梅市交字[2019]2号</t>
  </si>
  <si>
    <t>省道S239线五华县河东至双华段（原省道S239线五华县河东至冰塘段）</t>
  </si>
  <si>
    <t>梅市交字[2019]1号</t>
  </si>
  <si>
    <t>平远</t>
  </si>
  <si>
    <t>省道S239线平远坝头至长田段</t>
  </si>
  <si>
    <t>梅市交字[2019]8号</t>
  </si>
  <si>
    <t>省道S242线梅县区大沙河唇至浒洲段路面改造工程</t>
  </si>
  <si>
    <t>梅市交字[2018]135号</t>
  </si>
  <si>
    <t>梅市交字[2018]149号</t>
  </si>
  <si>
    <t>兴宁</t>
  </si>
  <si>
    <t>省道S223线（原X969线）兴宁市径南白石至水口井下段路面改造工程</t>
  </si>
  <si>
    <t>梅市交字[2018]401号</t>
  </si>
  <si>
    <t>省道S339线（原Y183、Y168线）兴宁市大坪镇秋水至大东段路面改造工程</t>
  </si>
  <si>
    <t>梅市交字[2018]378号</t>
  </si>
  <si>
    <t>省道S224线（原X019城新线）新铺至梅县段路面改造工程</t>
  </si>
  <si>
    <t>梅市交字[2018]268号</t>
  </si>
  <si>
    <t>梅市交字[2019]63号</t>
  </si>
  <si>
    <t>省道S332线大埔县茶阳至青溪段</t>
  </si>
  <si>
    <t>梅市交字[2018]439号</t>
  </si>
  <si>
    <t>梅市交字[2019]94号</t>
  </si>
  <si>
    <t>省道S242线梅县区上官塘至梅平高速大坪出口段</t>
  </si>
  <si>
    <t>梅市发改审批函[2019]1号</t>
  </si>
  <si>
    <t>S227线枫朗至高陂段改建工程</t>
  </si>
  <si>
    <t>梅市发改审批函[2018]147号</t>
  </si>
  <si>
    <t>省道S239线丰顺县天师碑至高基段改建工程</t>
  </si>
  <si>
    <t>梅市发改审批函[2018]175号</t>
  </si>
  <si>
    <t>梅市交字
〔2019〕108号</t>
  </si>
  <si>
    <t>兴宁市省道S228线叶塘镇留桥至合水镇溪唇段路面改造工程</t>
  </si>
  <si>
    <t>梅市交字[2019]75号</t>
  </si>
  <si>
    <t>省道S239线平远湍溪至畲脑段</t>
  </si>
  <si>
    <t xml:space="preserve">梅市交字[2019]45号 </t>
  </si>
  <si>
    <t>省道S334线平远仁居至大畲坳段</t>
  </si>
  <si>
    <t>梅市交字[2019]51号</t>
  </si>
  <si>
    <t>省道S224线蕉岭县长潭新泉至新铺狮山段</t>
  </si>
  <si>
    <t xml:space="preserve">梅市交字[2018]443号 </t>
  </si>
  <si>
    <t>梅市交字[2019]67号</t>
  </si>
  <si>
    <t>省道S238线五华县龙川至大田段</t>
  </si>
  <si>
    <t xml:space="preserve">梅市交字[2019]38号 </t>
  </si>
  <si>
    <t>省道S238线五华县龙村至陆河段</t>
  </si>
  <si>
    <t>梅市交字[2019]37号</t>
  </si>
  <si>
    <t>省道S341线五华县潭下至分水凹段</t>
  </si>
  <si>
    <t>梅市交字[2019]36号</t>
  </si>
  <si>
    <t>省道S223线五华县兴宁界至水寨段</t>
  </si>
  <si>
    <t>梅市交字[2019]35号</t>
  </si>
  <si>
    <t>省道S227线梅县桃尧汾水至松口蓬下段改建工程（松口界溪至蓬下段）</t>
  </si>
  <si>
    <t>清远</t>
  </si>
  <si>
    <t>英德</t>
  </si>
  <si>
    <t>国道G240线英德望埠至大蓝段</t>
  </si>
  <si>
    <t>粤交规[2019]180号</t>
  </si>
  <si>
    <t>连州</t>
  </si>
  <si>
    <t>省道S346线连州星子至大陂洞段</t>
  </si>
  <si>
    <t>清市交复函[2018]52号</t>
  </si>
  <si>
    <t>清新</t>
  </si>
  <si>
    <t>省道S383线英德交界至清新沙河段</t>
  </si>
  <si>
    <t>清市交复函[2019]15号</t>
  </si>
  <si>
    <t>省道S383线清新浸潭镇至庙坑段</t>
  </si>
  <si>
    <t>清市交复函[2019]14号、清市交函[2019]224号</t>
  </si>
  <si>
    <t>清城</t>
  </si>
  <si>
    <t>省道S252线清城区榨油岭至金三角段</t>
  </si>
  <si>
    <t>清市交复函[2018]58号</t>
  </si>
  <si>
    <t>省道S354线清城黄洞口至高田段</t>
  </si>
  <si>
    <t>清市交复函[2019]9号</t>
  </si>
  <si>
    <t>省道S354线清城区高田至新桥段</t>
  </si>
  <si>
    <t>国道G107线连州三村至邓家洞段</t>
  </si>
  <si>
    <t>粤交规[2019]54号</t>
  </si>
  <si>
    <t>汕头</t>
  </si>
  <si>
    <t>澄海</t>
  </si>
  <si>
    <t>国道G539线澄海莱美路段路面改造工程</t>
  </si>
  <si>
    <t>粤交规[2018]1044号</t>
  </si>
  <si>
    <t>省道S231线阳坑桥至立德路段</t>
  </si>
  <si>
    <t>汕市交规函[2018]849号</t>
  </si>
  <si>
    <t>潮南</t>
  </si>
  <si>
    <t>省道S235线司神线司英路段</t>
  </si>
  <si>
    <t>汕市交规函[2018]870号</t>
  </si>
  <si>
    <t>潮阳</t>
  </si>
  <si>
    <t>省道S234线潮阳金灶至关埠路段</t>
  </si>
  <si>
    <t>汕市交规函[2018]187号</t>
  </si>
  <si>
    <t>汕市交规函[2018]855号</t>
  </si>
  <si>
    <t>汕尾</t>
  </si>
  <si>
    <t>陆丰</t>
  </si>
  <si>
    <t>国道G324线陂洋至内湖路段</t>
  </si>
  <si>
    <t>粤交规[2019]243号</t>
  </si>
  <si>
    <t>省道S510线陆丰市河西至西南段改建工程</t>
  </si>
  <si>
    <t>汕发改 [2017]208号</t>
  </si>
  <si>
    <t>汕交基函[2018]195号、汕交基函[2018]763号</t>
  </si>
  <si>
    <t>陆河</t>
  </si>
  <si>
    <t>国道G235线陆河河田芋陂坑至新河工业园区段</t>
  </si>
  <si>
    <t>粤发改交通函[2017]5387号</t>
  </si>
  <si>
    <t>粤交基[2018]823号/粤交基[2018]1133号</t>
  </si>
  <si>
    <t>省道S337线陆河县南万至河田段改建工程</t>
  </si>
  <si>
    <t>汕发改 [2019]66号</t>
  </si>
  <si>
    <t>韶关</t>
  </si>
  <si>
    <t>新丰</t>
  </si>
  <si>
    <t>国道G220线新丰教师新村至板岭段</t>
  </si>
  <si>
    <t xml:space="preserve"> 粤交规[2018]1174号</t>
  </si>
  <si>
    <t>始兴</t>
  </si>
  <si>
    <t>国道G220线始兴县城至顿岗段</t>
  </si>
  <si>
    <t xml:space="preserve"> 粤交规[2019]11号</t>
  </si>
  <si>
    <t>乐昌</t>
  </si>
  <si>
    <t>省道S249乐昌斯茅坪至沙坪段</t>
  </si>
  <si>
    <t>韶交规函[2018]1283号</t>
  </si>
  <si>
    <t>省道S518线乐昌两江至白石段</t>
  </si>
  <si>
    <t>韶交规函[2018]1205号</t>
  </si>
  <si>
    <t>乐交字[2019]10号</t>
  </si>
  <si>
    <t>曲江</t>
  </si>
  <si>
    <t>省道S292线白土至樟市段</t>
  </si>
  <si>
    <t>韶交规函[2019]240号</t>
  </si>
  <si>
    <t>仁化</t>
  </si>
  <si>
    <t>省道S244线龙皇坪至闻韶段</t>
  </si>
  <si>
    <t>韶交规函[2019]276号</t>
  </si>
  <si>
    <t>南雄</t>
  </si>
  <si>
    <t>南雄市S515线长龙至马迳前段</t>
  </si>
  <si>
    <t>韶交规函[2019]68号</t>
  </si>
  <si>
    <t>省道S517线凡口至董塘段</t>
  </si>
  <si>
    <t>韶交规函[2019]275号</t>
  </si>
  <si>
    <t>省道515线大兰至大塘段</t>
  </si>
  <si>
    <t>韶交规函[2018]1742号</t>
  </si>
  <si>
    <t>省道S342线南雄全安镇至帽子峰段</t>
  </si>
  <si>
    <t>韶发改交通[2019]1号</t>
  </si>
  <si>
    <t>阳江</t>
  </si>
  <si>
    <t>阳春</t>
  </si>
  <si>
    <t>国道G325线阳春潭水至长塘段</t>
  </si>
  <si>
    <t>粤交规[2019]283号</t>
  </si>
  <si>
    <t>省道S539线阳春黎湖至春湾清水塘段</t>
  </si>
  <si>
    <t>阳交复[2019]7号</t>
  </si>
  <si>
    <t>扣除2016年中央已经安排的原县道X601线陂面至春湾段的补助资金441万元</t>
  </si>
  <si>
    <t>省道S278线阳春潭水至河口段</t>
  </si>
  <si>
    <t>阳交复[2019]6号</t>
  </si>
  <si>
    <t>省道S278线阳春牛坡岭至信宜交界段</t>
  </si>
  <si>
    <t>阳交复[2019]8号</t>
  </si>
  <si>
    <t>阳东</t>
  </si>
  <si>
    <t>省道S386线阳东周亨至大八段公路改建工程</t>
  </si>
  <si>
    <t>阳发改工交[2017]177号</t>
  </si>
  <si>
    <t>阳交复[2018]26号</t>
  </si>
  <si>
    <t>省道S386线阳东那龙至长湖段新改建工程</t>
  </si>
  <si>
    <t>阳发改工交[2018]331号</t>
  </si>
  <si>
    <t>省道S371线阳春双滘镇过圩路段改线工程</t>
  </si>
  <si>
    <t>阳发改工交[2018]167号</t>
  </si>
  <si>
    <t>省道S276线东平良垌至大沟红旗段</t>
  </si>
  <si>
    <t>东发改工交[2017]381号</t>
  </si>
  <si>
    <t>阳交复[2018]58号</t>
  </si>
  <si>
    <t>云浮</t>
  </si>
  <si>
    <t>新兴</t>
  </si>
  <si>
    <t>省道S297线新兴县双合至白村段</t>
  </si>
  <si>
    <t>云交规[2018]260号</t>
  </si>
  <si>
    <t>云交基[2018]317号</t>
  </si>
  <si>
    <t>罗定</t>
  </si>
  <si>
    <t>省道S352线罗定城区至信宜交界段</t>
  </si>
  <si>
    <t>云交规[2019]78号</t>
  </si>
  <si>
    <t>郁南</t>
  </si>
  <si>
    <t>省道S368线郁南山咀村至平台古洞段</t>
  </si>
  <si>
    <t>云交规[2019]80号</t>
  </si>
  <si>
    <t>粤交规[2018]489号文下达省道S537高要至大迳口郁南段路面改造省补助资金1969万元调入本项目</t>
  </si>
  <si>
    <t>省道S294线罗定龙税至太平段</t>
  </si>
  <si>
    <t>云交规[2019]77号</t>
  </si>
  <si>
    <t>云安</t>
  </si>
  <si>
    <t>省道S274线云安区富林镇民主至风门坳段</t>
  </si>
  <si>
    <t>云交规[2019]79号</t>
  </si>
  <si>
    <t>云城</t>
  </si>
  <si>
    <t>国道G324线云浮市腰古至迳口段</t>
  </si>
  <si>
    <t>湛江</t>
  </si>
  <si>
    <t>遂溪、廉江</t>
  </si>
  <si>
    <t>国道G228线遂溪徐屋村至廉江雍村段</t>
  </si>
  <si>
    <t>粤交规[2019]261号</t>
  </si>
  <si>
    <t>遂溪</t>
  </si>
  <si>
    <t>国道G207线遂溪岭北至雷州草黎段</t>
  </si>
  <si>
    <t>廉江</t>
  </si>
  <si>
    <t>省道S388线廉江塘蓬至长山段</t>
  </si>
  <si>
    <t xml:space="preserve"> 湛交审[2019]2号</t>
  </si>
  <si>
    <t>省道S287线廉江广西界至石岭段</t>
  </si>
  <si>
    <t xml:space="preserve"> 湛交审[2018 ]16 号</t>
  </si>
  <si>
    <t>湛交基[2019]12号</t>
  </si>
  <si>
    <t>麻章</t>
  </si>
  <si>
    <t>省道545线百龙至里光段改建工程</t>
  </si>
  <si>
    <t>湛发改交通[2016]601号</t>
  </si>
  <si>
    <t>湛交基[2017]56号/湛路基[2017]85号</t>
  </si>
  <si>
    <t>霞山、麻章、遂溪</t>
  </si>
  <si>
    <t>省道S374线霞山百蓬至麻章田寮村段改建工程（湛江大道）</t>
  </si>
  <si>
    <t xml:space="preserve">湛发改交通[2017]643号 </t>
  </si>
  <si>
    <t xml:space="preserve">湛交基[2018]11号 /湛交基[2018]34号 </t>
  </si>
  <si>
    <t>肇庆</t>
  </si>
  <si>
    <t>德庆</t>
  </si>
  <si>
    <t>国道G234线德庆前锋至光明段</t>
  </si>
  <si>
    <t>粤交规[2017]1078号</t>
  </si>
  <si>
    <t>粤公基函[2018] 63号</t>
  </si>
  <si>
    <t>端州</t>
  </si>
  <si>
    <t>国道G321线端州外坑至高要小湘交界段</t>
  </si>
  <si>
    <t>粤交规[2019]185号</t>
  </si>
  <si>
    <t>高要</t>
  </si>
  <si>
    <t>国道G324线高要大顶岗至金洲桥段</t>
  </si>
  <si>
    <t>粤交规[2019]83号</t>
  </si>
  <si>
    <t>封开</t>
  </si>
  <si>
    <t>省道S265线封开河儿口至德庆交界段</t>
  </si>
  <si>
    <t>肇交规函[2019]336号</t>
  </si>
  <si>
    <t>省道S265线德庆交界至德庆莫村段</t>
  </si>
  <si>
    <t>肇交规函[2019]335号</t>
  </si>
  <si>
    <t>广宁</t>
  </si>
  <si>
    <t>省道350线广宁金场桥至罗塘段</t>
  </si>
  <si>
    <t>肇交基函[2018]2195号</t>
  </si>
  <si>
    <t>四会</t>
  </si>
  <si>
    <t>省道118线三水交界（四会迳口）至清塘窦口段</t>
  </si>
  <si>
    <t>肇交基函[2018]538号</t>
  </si>
  <si>
    <t>肇交基函[2018]2051号</t>
  </si>
  <si>
    <t>省道266线封开谷墟至旺村段</t>
  </si>
  <si>
    <t>肇交规函[2019]53号</t>
  </si>
  <si>
    <t>国道G355线广宁中华至水声岭段改线</t>
  </si>
  <si>
    <t>新(改)建</t>
  </si>
  <si>
    <t>粤发改交通函[2018]5516号</t>
  </si>
  <si>
    <t>鹤山</t>
  </si>
  <si>
    <t>国道G325线江门鹤山大雁山至桃源段</t>
  </si>
  <si>
    <t>粤发改交通函[2015]3620号</t>
  </si>
  <si>
    <t>粤交基[2016]444号</t>
  </si>
  <si>
    <t>梅江、梅县</t>
  </si>
  <si>
    <t>国道G206线梅城至畲江段改线工程</t>
  </si>
  <si>
    <t>粤发改交通函[2015]3299号</t>
  </si>
  <si>
    <t>粤交基[2015]1449号</t>
  </si>
  <si>
    <t>国道G325线阳江市北惯至白沙段改线工程（G228）</t>
  </si>
  <si>
    <t>粤发改交通函[2014]3778号</t>
  </si>
  <si>
    <t>粤交基[2016]1033号</t>
  </si>
  <si>
    <r>
      <rPr>
        <sz val="10"/>
        <rFont val="宋体"/>
        <charset val="134"/>
        <scheme val="minor"/>
      </rPr>
      <t>省道S3</t>
    </r>
    <r>
      <rPr>
        <sz val="10"/>
        <rFont val="宋体"/>
        <charset val="134"/>
      </rPr>
      <t>35线浮岗桥至深坑桥段（G539线）</t>
    </r>
  </si>
  <si>
    <t>扩建</t>
  </si>
  <si>
    <t>潮发改交[2015]193号</t>
  </si>
  <si>
    <t>潮交基函[2015]228号</t>
  </si>
  <si>
    <t>枫溪</t>
  </si>
  <si>
    <t>省道S232线潮州大道至枫溪云步村段</t>
  </si>
  <si>
    <t>潮发改交[2013]184号</t>
  </si>
  <si>
    <t>潮交基函[2014]10号</t>
  </si>
  <si>
    <t>省道S232线枫溪云步村至田头何段</t>
  </si>
  <si>
    <t>潮发改交[2016]137号</t>
  </si>
  <si>
    <t>潮交基函[2016]92号</t>
  </si>
  <si>
    <t>江海</t>
  </si>
  <si>
    <t>省道S364线江海区外海大桥至江门大道路段</t>
  </si>
  <si>
    <t>江发改交能[2016]848号</t>
  </si>
  <si>
    <t>江交规建[2016]556号</t>
  </si>
  <si>
    <t>省道S225线兴宁市火车站至水口段</t>
  </si>
  <si>
    <t>梅市发改审批函[2015]130号</t>
  </si>
  <si>
    <t>梅市交字[2015]410号</t>
  </si>
  <si>
    <t>省道S352线罗定市双东至高楼岗段改线</t>
  </si>
  <si>
    <t>云发改工[2015]34</t>
  </si>
  <si>
    <t>云交基[2016]22号</t>
  </si>
  <si>
    <t>吴川</t>
  </si>
  <si>
    <t>省道S285线吴川市区段改建工程</t>
  </si>
  <si>
    <t>湛发改交[2013]53号</t>
  </si>
  <si>
    <t>湛交基[2015]215号</t>
  </si>
  <si>
    <t>榕城</t>
  </si>
  <si>
    <t>广东省揭(阳)至惠(来)高速公路揭阳市区连接线</t>
  </si>
  <si>
    <t xml:space="preserve"> 粤发改交通函[2013] 1620号 </t>
  </si>
  <si>
    <t>粤交基[2015]1003号，揭市交[2016]36号，揭市交[2016]107号</t>
  </si>
  <si>
    <t>蓬江、棠下</t>
  </si>
  <si>
    <t>广佛江快速通道江门段（国道G240线江门棠下文华路口至东甲立交段）</t>
  </si>
  <si>
    <t>国道、省道</t>
  </si>
  <si>
    <t>粤发改交通[2012]524号</t>
  </si>
  <si>
    <t>粤交基[2013]697号，粤交基础[2014]361号</t>
  </si>
  <si>
    <t>省道S237线潮阳贵屿至和平段</t>
  </si>
  <si>
    <t>汕市发改[2016]158号</t>
  </si>
  <si>
    <t>汕市交规函[2016]124号</t>
  </si>
  <si>
    <t>阳山</t>
  </si>
  <si>
    <t>省道S260线阳山文塔大桥至水口段改建工程</t>
  </si>
  <si>
    <t>清发改行审[2015]91号</t>
  </si>
  <si>
    <t>清市交复函[2016]104号</t>
  </si>
  <si>
    <t>省道S240线陆河县河口至陆丰交界段改建工程</t>
  </si>
  <si>
    <t>汕发改 [2018]40号</t>
  </si>
  <si>
    <t>汕交基函[2018]1261号、汕交基函[2018]1768号</t>
  </si>
  <si>
    <t>国道G324线潮阳红旗岭至梅花段路面改造工程</t>
  </si>
  <si>
    <t>粤交规[2019]245号</t>
  </si>
  <si>
    <t>东莞</t>
  </si>
  <si>
    <t>谢岗、樟木头</t>
  </si>
  <si>
    <t>省道S357线莞惠公路樟木头至谢岗段路面大修工程</t>
  </si>
  <si>
    <t>东发改[2018]341号</t>
  </si>
  <si>
    <t>东交复[2018]36号</t>
  </si>
  <si>
    <t>粤交规[2019] 291号</t>
    <phoneticPr fontId="14" type="noConversion"/>
  </si>
  <si>
    <t>粤交规[2019]292号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</si>
</sst>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0.000_);[Red]\(0.000\)"/>
    <numFmt numFmtId="177" formatCode="0_);[Red]\(0\)"/>
    <numFmt numFmtId="180" formatCode="yyyy&quot;年&quot;m&quot;月&quot;;@"/>
  </numFmts>
  <fonts count="15">
    <font>
      <sz val="12"/>
      <name val="宋体"/>
      <charset val="134"/>
    </font>
    <font>
      <sz val="14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Times New Roman"/>
    </font>
    <font>
      <sz val="10"/>
      <color indexed="8"/>
      <name val="Arial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0" fillId="0" borderId="0"/>
    <xf numFmtId="0" fontId="12" fillId="0" borderId="0">
      <alignment vertical="top"/>
    </xf>
    <xf numFmtId="0" fontId="9" fillId="0" borderId="0">
      <alignment vertical="center"/>
    </xf>
    <xf numFmtId="0" fontId="9" fillId="0" borderId="0">
      <alignment vertical="center"/>
    </xf>
    <xf numFmtId="0" fontId="12" fillId="0" borderId="0">
      <alignment vertical="top"/>
    </xf>
    <xf numFmtId="0" fontId="13" fillId="0" borderId="0"/>
    <xf numFmtId="0" fontId="13" fillId="0" borderId="0"/>
  </cellStyleXfs>
  <cellXfs count="62">
    <xf numFmtId="0" fontId="0" fillId="0" borderId="0" xfId="0">
      <alignment vertical="top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>
      <alignment vertical="center"/>
    </xf>
    <xf numFmtId="17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1" fillId="2" borderId="0" xfId="0" applyNumberFormat="1" applyFont="1" applyFill="1" applyAlignment="1">
      <alignment horizontal="left" vertical="center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177" fontId="6" fillId="2" borderId="2" xfId="4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9" applyNumberFormat="1" applyFont="1" applyFill="1" applyBorder="1" applyAlignment="1">
      <alignment vertical="center" wrapText="1"/>
    </xf>
    <xf numFmtId="0" fontId="4" fillId="2" borderId="2" xfId="9" applyNumberFormat="1" applyFont="1" applyFill="1" applyBorder="1" applyAlignment="1">
      <alignment horizontal="center" vertical="center" wrapText="1"/>
    </xf>
    <xf numFmtId="176" fontId="4" fillId="2" borderId="2" xfId="4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177" fontId="1" fillId="2" borderId="0" xfId="0" applyNumberFormat="1" applyFont="1" applyFill="1" applyAlignment="1">
      <alignment horizontal="center" vertical="center"/>
    </xf>
    <xf numFmtId="177" fontId="1" fillId="2" borderId="0" xfId="0" applyNumberFormat="1" applyFont="1" applyFill="1" applyAlignment="1">
      <alignment horizontal="left" vertical="center"/>
    </xf>
    <xf numFmtId="0" fontId="4" fillId="2" borderId="2" xfId="4" applyNumberFormat="1" applyFont="1" applyFill="1" applyBorder="1" applyAlignment="1">
      <alignment horizontal="center" vertical="center" wrapText="1"/>
    </xf>
    <xf numFmtId="177" fontId="4" fillId="2" borderId="2" xfId="9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177" fontId="7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7" fontId="0" fillId="2" borderId="0" xfId="0" applyNumberFormat="1" applyFont="1" applyFill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57" fontId="4" fillId="2" borderId="2" xfId="2" applyNumberFormat="1" applyFont="1" applyFill="1" applyBorder="1" applyAlignment="1">
      <alignment horizontal="center" vertical="center" wrapText="1"/>
    </xf>
    <xf numFmtId="180" fontId="7" fillId="2" borderId="2" xfId="0" applyNumberFormat="1" applyFont="1" applyFill="1" applyBorder="1" applyAlignment="1">
      <alignment horizontal="center" vertical="center" wrapText="1"/>
    </xf>
    <xf numFmtId="0" fontId="4" fillId="2" borderId="2" xfId="10" applyNumberFormat="1" applyFont="1" applyFill="1" applyBorder="1" applyAlignment="1">
      <alignment vertical="center" wrapText="1"/>
    </xf>
    <xf numFmtId="0" fontId="4" fillId="2" borderId="2" xfId="1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57" fontId="4" fillId="2" borderId="2" xfId="0" applyNumberFormat="1" applyFont="1" applyFill="1" applyBorder="1" applyAlignment="1">
      <alignment horizontal="center" vertical="center" wrapText="1"/>
    </xf>
    <xf numFmtId="177" fontId="4" fillId="2" borderId="2" xfId="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4" fillId="2" borderId="2" xfId="5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left" vertical="center" wrapText="1"/>
    </xf>
    <xf numFmtId="177" fontId="4" fillId="2" borderId="2" xfId="5" applyNumberFormat="1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/>
    </xf>
    <xf numFmtId="176" fontId="6" fillId="2" borderId="2" xfId="4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7" fontId="8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177" fontId="5" fillId="2" borderId="0" xfId="9" applyNumberFormat="1" applyFont="1" applyFill="1" applyBorder="1" applyAlignment="1">
      <alignment horizontal="center" vertical="center" wrapText="1"/>
    </xf>
    <xf numFmtId="177" fontId="2" fillId="2" borderId="1" xfId="9" applyNumberFormat="1" applyFont="1" applyFill="1" applyBorder="1" applyAlignment="1">
      <alignment horizontal="right" vertical="center" wrapText="1"/>
    </xf>
    <xf numFmtId="0" fontId="6" fillId="2" borderId="2" xfId="4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9" applyNumberFormat="1" applyFont="1" applyFill="1" applyBorder="1" applyAlignment="1">
      <alignment horizontal="center" vertical="center" wrapText="1"/>
    </xf>
    <xf numFmtId="177" fontId="6" fillId="2" borderId="2" xfId="4" applyNumberFormat="1" applyFont="1" applyFill="1" applyBorder="1" applyAlignment="1">
      <alignment horizontal="center" vertical="center" wrapText="1"/>
    </xf>
    <xf numFmtId="177" fontId="6" fillId="2" borderId="2" xfId="9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</cellXfs>
  <cellStyles count="11">
    <cellStyle name="_ET_STYLE_NoName_00_" xfId="1"/>
    <cellStyle name="常规" xfId="0" builtinId="0"/>
    <cellStyle name="常规 2" xfId="6"/>
    <cellStyle name="常规 3" xfId="7"/>
    <cellStyle name="常规 7 2" xfId="5"/>
    <cellStyle name="常规 7 2 2" xfId="3"/>
    <cellStyle name="常规 7 2 3" xfId="8"/>
    <cellStyle name="常规_Sheet1" xfId="9"/>
    <cellStyle name="常规_Sheet1 3" xfId="10"/>
    <cellStyle name="常规_国省道_5" xfId="2"/>
    <cellStyle name="普通_活用表_亿元表" xfId="4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63"/>
  <sheetViews>
    <sheetView showZeros="0" tabSelected="1" view="pageBreakPreview" zoomScale="85" zoomScaleSheetLayoutView="85" workbookViewId="0">
      <pane xSplit="7" ySplit="5" topLeftCell="J128" activePane="bottomRight" state="frozen"/>
      <selection pane="topRight"/>
      <selection pane="bottomLeft"/>
      <selection pane="bottomRight" activeCell="R134" sqref="R134"/>
    </sheetView>
  </sheetViews>
  <sheetFormatPr defaultColWidth="8.75" defaultRowHeight="14.25"/>
  <cols>
    <col min="1" max="1" width="4.875" style="7" customWidth="1"/>
    <col min="2" max="3" width="7.125" style="7" customWidth="1"/>
    <col min="4" max="4" width="30.75" style="2" customWidth="1"/>
    <col min="5" max="5" width="7.875" style="7" customWidth="1"/>
    <col min="6" max="6" width="8" style="7" customWidth="1"/>
    <col min="7" max="11" width="8.75" style="8" customWidth="1"/>
    <col min="12" max="12" width="9" style="8" customWidth="1"/>
    <col min="13" max="13" width="8.875" style="9" customWidth="1"/>
    <col min="14" max="14" width="9.875" style="10" customWidth="1"/>
    <col min="15" max="15" width="9.375" style="10" customWidth="1"/>
    <col min="16" max="16" width="9.875" style="10" customWidth="1"/>
    <col min="17" max="17" width="11" style="10" customWidth="1"/>
    <col min="18" max="18" width="12.125" style="7" customWidth="1"/>
    <col min="19" max="19" width="13.25" style="7" customWidth="1"/>
    <col min="20" max="20" width="10.625" style="11" customWidth="1"/>
    <col min="21" max="167" width="8.125" style="2" customWidth="1"/>
    <col min="168" max="190" width="9" style="12"/>
    <col min="191" max="16384" width="8.75" style="12"/>
  </cols>
  <sheetData>
    <row r="1" spans="1:23" s="1" customFormat="1" ht="18.75">
      <c r="A1" s="51" t="s">
        <v>0</v>
      </c>
      <c r="B1" s="51"/>
      <c r="G1" s="13"/>
      <c r="H1" s="13"/>
      <c r="I1" s="13"/>
      <c r="J1" s="13"/>
      <c r="K1" s="13"/>
      <c r="L1" s="13"/>
      <c r="M1" s="13"/>
      <c r="N1" s="24"/>
      <c r="O1" s="24"/>
      <c r="P1" s="25"/>
      <c r="Q1" s="25"/>
      <c r="T1" s="30"/>
    </row>
    <row r="2" spans="1:23" s="2" customFormat="1" ht="27.75" customHeight="1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3" s="2" customFormat="1" ht="15" customHeight="1">
      <c r="A3" s="53" t="s">
        <v>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</row>
    <row r="4" spans="1:23" s="3" customFormat="1" ht="24.75" customHeight="1">
      <c r="A4" s="55" t="s">
        <v>3</v>
      </c>
      <c r="B4" s="55" t="s">
        <v>4</v>
      </c>
      <c r="C4" s="55" t="s">
        <v>5</v>
      </c>
      <c r="D4" s="54" t="s">
        <v>6</v>
      </c>
      <c r="E4" s="54" t="s">
        <v>7</v>
      </c>
      <c r="F4" s="54" t="s">
        <v>8</v>
      </c>
      <c r="G4" s="54" t="s">
        <v>9</v>
      </c>
      <c r="H4" s="54"/>
      <c r="I4" s="54"/>
      <c r="J4" s="54"/>
      <c r="K4" s="54"/>
      <c r="L4" s="54" t="s">
        <v>10</v>
      </c>
      <c r="M4" s="54" t="s">
        <v>11</v>
      </c>
      <c r="N4" s="57" t="s">
        <v>12</v>
      </c>
      <c r="O4" s="57" t="s">
        <v>13</v>
      </c>
      <c r="P4" s="57" t="s">
        <v>14</v>
      </c>
      <c r="Q4" s="58" t="s">
        <v>15</v>
      </c>
      <c r="R4" s="56" t="s">
        <v>16</v>
      </c>
      <c r="S4" s="59" t="s">
        <v>17</v>
      </c>
      <c r="T4" s="59" t="s">
        <v>18</v>
      </c>
    </row>
    <row r="5" spans="1:23" s="3" customFormat="1" ht="24.75" customHeight="1">
      <c r="A5" s="55"/>
      <c r="B5" s="55"/>
      <c r="C5" s="55"/>
      <c r="D5" s="56"/>
      <c r="E5" s="54"/>
      <c r="F5" s="56"/>
      <c r="G5" s="14" t="s">
        <v>19</v>
      </c>
      <c r="H5" s="14" t="s">
        <v>20</v>
      </c>
      <c r="I5" s="14" t="s">
        <v>21</v>
      </c>
      <c r="J5" s="14" t="s">
        <v>22</v>
      </c>
      <c r="K5" s="14" t="s">
        <v>23</v>
      </c>
      <c r="L5" s="54"/>
      <c r="M5" s="54"/>
      <c r="N5" s="57"/>
      <c r="O5" s="57"/>
      <c r="P5" s="57"/>
      <c r="Q5" s="58"/>
      <c r="R5" s="56"/>
      <c r="S5" s="59"/>
      <c r="T5" s="59"/>
    </row>
    <row r="6" spans="1:23" s="3" customFormat="1" ht="32.25" customHeight="1">
      <c r="A6" s="55" t="s">
        <v>19</v>
      </c>
      <c r="B6" s="55"/>
      <c r="C6" s="55"/>
      <c r="D6" s="55"/>
      <c r="E6" s="55"/>
      <c r="F6" s="55"/>
      <c r="G6" s="16">
        <f>SUM(G7:G163)</f>
        <v>2411.221</v>
      </c>
      <c r="H6" s="16">
        <f>SUM(H7:H163)</f>
        <v>758.25300000000004</v>
      </c>
      <c r="I6" s="16">
        <f>SUM(I7:I163)</f>
        <v>421.87</v>
      </c>
      <c r="J6" s="16">
        <f>SUM(J7:J163)</f>
        <v>674.05100000000004</v>
      </c>
      <c r="K6" s="16">
        <f>SUM(K7:K163)</f>
        <v>557.04200000000003</v>
      </c>
      <c r="L6" s="16"/>
      <c r="M6" s="16"/>
      <c r="N6" s="16">
        <f>SUM(N7:N163)</f>
        <v>4154909.58</v>
      </c>
      <c r="O6" s="16">
        <f>SUM(O7:O163)</f>
        <v>771788.70700000005</v>
      </c>
      <c r="P6" s="16">
        <f>SUM(P7:P163)</f>
        <v>74643</v>
      </c>
      <c r="Q6" s="16">
        <f>SUM(Q7:Q163)</f>
        <v>539499</v>
      </c>
      <c r="R6" s="15"/>
      <c r="S6" s="31"/>
      <c r="T6" s="32">
        <f>539499-Q6</f>
        <v>0</v>
      </c>
    </row>
    <row r="7" spans="1:23" s="4" customFormat="1" ht="36.75" customHeight="1">
      <c r="A7" s="17">
        <v>1</v>
      </c>
      <c r="B7" s="17" t="s">
        <v>24</v>
      </c>
      <c r="C7" s="17" t="s">
        <v>25</v>
      </c>
      <c r="D7" s="18" t="s">
        <v>26</v>
      </c>
      <c r="E7" s="19" t="s">
        <v>27</v>
      </c>
      <c r="F7" s="19" t="s">
        <v>28</v>
      </c>
      <c r="G7" s="20">
        <f>SUM(H7:K7)</f>
        <v>11.109</v>
      </c>
      <c r="H7" s="20">
        <v>11.109</v>
      </c>
      <c r="I7" s="20"/>
      <c r="J7" s="20"/>
      <c r="K7" s="20"/>
      <c r="L7" s="26">
        <v>2019</v>
      </c>
      <c r="M7" s="26">
        <v>2019</v>
      </c>
      <c r="N7" s="27">
        <v>36427</v>
      </c>
      <c r="O7" s="27">
        <v>4666</v>
      </c>
      <c r="P7" s="27"/>
      <c r="Q7" s="27">
        <v>4666</v>
      </c>
      <c r="R7" s="19" t="s">
        <v>29</v>
      </c>
      <c r="S7" s="33"/>
      <c r="T7" s="27"/>
    </row>
    <row r="8" spans="1:23" s="4" customFormat="1" ht="36.75" customHeight="1">
      <c r="A8" s="17">
        <v>2</v>
      </c>
      <c r="B8" s="17" t="s">
        <v>24</v>
      </c>
      <c r="C8" s="17" t="s">
        <v>30</v>
      </c>
      <c r="D8" s="18" t="s">
        <v>31</v>
      </c>
      <c r="E8" s="19" t="s">
        <v>27</v>
      </c>
      <c r="F8" s="19" t="s">
        <v>28</v>
      </c>
      <c r="G8" s="20">
        <f>SUM(H8:K8)</f>
        <v>12.074999999999999</v>
      </c>
      <c r="H8" s="20"/>
      <c r="I8" s="20">
        <v>12.074999999999999</v>
      </c>
      <c r="J8" s="20"/>
      <c r="K8" s="20"/>
      <c r="L8" s="26">
        <v>2019</v>
      </c>
      <c r="M8" s="26">
        <v>2019</v>
      </c>
      <c r="N8" s="27">
        <v>5100</v>
      </c>
      <c r="O8" s="27">
        <f>I8*200</f>
        <v>2415</v>
      </c>
      <c r="P8" s="27"/>
      <c r="Q8" s="27">
        <v>2415</v>
      </c>
      <c r="R8" s="19" t="s">
        <v>32</v>
      </c>
      <c r="S8" s="33"/>
      <c r="T8" s="27"/>
      <c r="W8" s="34"/>
    </row>
    <row r="9" spans="1:23" s="4" customFormat="1" ht="36.75" customHeight="1">
      <c r="A9" s="17">
        <v>3</v>
      </c>
      <c r="B9" s="17" t="s">
        <v>24</v>
      </c>
      <c r="C9" s="17" t="s">
        <v>30</v>
      </c>
      <c r="D9" s="18" t="s">
        <v>33</v>
      </c>
      <c r="E9" s="19" t="s">
        <v>27</v>
      </c>
      <c r="F9" s="19" t="s">
        <v>34</v>
      </c>
      <c r="G9" s="20">
        <f t="shared" ref="G9:G21" si="0">SUM(H9:K9)</f>
        <v>10.084</v>
      </c>
      <c r="H9" s="20"/>
      <c r="I9" s="20"/>
      <c r="J9" s="20"/>
      <c r="K9" s="20">
        <v>10.084</v>
      </c>
      <c r="L9" s="26">
        <v>2019</v>
      </c>
      <c r="M9" s="26">
        <v>2020</v>
      </c>
      <c r="N9" s="27">
        <v>12650</v>
      </c>
      <c r="O9" s="27">
        <f>K9*200</f>
        <v>2016.8</v>
      </c>
      <c r="P9" s="27"/>
      <c r="Q9" s="27">
        <v>1000</v>
      </c>
      <c r="R9" s="19" t="s">
        <v>35</v>
      </c>
      <c r="S9" s="33"/>
      <c r="T9" s="27"/>
    </row>
    <row r="10" spans="1:23" s="4" customFormat="1" ht="36.75" customHeight="1">
      <c r="A10" s="17">
        <v>4</v>
      </c>
      <c r="B10" s="17" t="s">
        <v>24</v>
      </c>
      <c r="C10" s="17" t="s">
        <v>30</v>
      </c>
      <c r="D10" s="18" t="s">
        <v>36</v>
      </c>
      <c r="E10" s="19" t="s">
        <v>27</v>
      </c>
      <c r="F10" s="19" t="s">
        <v>34</v>
      </c>
      <c r="G10" s="20">
        <f t="shared" si="0"/>
        <v>14.02</v>
      </c>
      <c r="H10" s="20"/>
      <c r="I10" s="20">
        <v>14.02</v>
      </c>
      <c r="J10" s="20"/>
      <c r="K10" s="20"/>
      <c r="L10" s="26">
        <v>2018</v>
      </c>
      <c r="M10" s="26">
        <v>2020</v>
      </c>
      <c r="N10" s="27">
        <v>28016</v>
      </c>
      <c r="O10" s="27">
        <f>I10*200</f>
        <v>2804</v>
      </c>
      <c r="P10" s="27"/>
      <c r="Q10" s="27">
        <v>2500</v>
      </c>
      <c r="R10" s="19" t="s">
        <v>37</v>
      </c>
      <c r="S10" s="33"/>
      <c r="T10" s="27"/>
    </row>
    <row r="11" spans="1:23" s="4" customFormat="1" ht="36.75" customHeight="1">
      <c r="A11" s="17">
        <v>5</v>
      </c>
      <c r="B11" s="17" t="s">
        <v>24</v>
      </c>
      <c r="C11" s="17" t="s">
        <v>25</v>
      </c>
      <c r="D11" s="18" t="s">
        <v>38</v>
      </c>
      <c r="E11" s="19" t="s">
        <v>27</v>
      </c>
      <c r="F11" s="19" t="s">
        <v>34</v>
      </c>
      <c r="G11" s="20">
        <f t="shared" si="0"/>
        <v>25.905999999999999</v>
      </c>
      <c r="H11" s="20"/>
      <c r="I11" s="20"/>
      <c r="J11" s="20">
        <v>25.905999999999999</v>
      </c>
      <c r="K11" s="20"/>
      <c r="L11" s="26">
        <v>2019</v>
      </c>
      <c r="M11" s="26">
        <v>2020</v>
      </c>
      <c r="N11" s="27">
        <v>122430</v>
      </c>
      <c r="O11" s="27">
        <f>J11*200</f>
        <v>5181.2</v>
      </c>
      <c r="P11" s="27"/>
      <c r="Q11" s="27">
        <v>3000</v>
      </c>
      <c r="R11" s="19" t="s">
        <v>39</v>
      </c>
      <c r="S11" s="33"/>
      <c r="T11" s="27"/>
    </row>
    <row r="12" spans="1:23" s="4" customFormat="1" ht="36.75" customHeight="1">
      <c r="A12" s="17">
        <v>6</v>
      </c>
      <c r="B12" s="17" t="s">
        <v>24</v>
      </c>
      <c r="C12" s="17" t="s">
        <v>30</v>
      </c>
      <c r="D12" s="18" t="s">
        <v>40</v>
      </c>
      <c r="E12" s="19" t="s">
        <v>27</v>
      </c>
      <c r="F12" s="19" t="s">
        <v>34</v>
      </c>
      <c r="G12" s="20">
        <f t="shared" si="0"/>
        <v>5.3659999999999997</v>
      </c>
      <c r="H12" s="20"/>
      <c r="I12" s="20">
        <v>5.3659999999999997</v>
      </c>
      <c r="J12" s="20"/>
      <c r="K12" s="20"/>
      <c r="L12" s="26">
        <v>2019</v>
      </c>
      <c r="M12" s="26">
        <v>2020</v>
      </c>
      <c r="N12" s="27">
        <v>2160</v>
      </c>
      <c r="O12" s="27">
        <f>I12*250</f>
        <v>1341.5</v>
      </c>
      <c r="P12" s="27"/>
      <c r="Q12" s="27">
        <v>540</v>
      </c>
      <c r="R12" s="19" t="s">
        <v>41</v>
      </c>
      <c r="S12" s="33"/>
      <c r="T12" s="27"/>
    </row>
    <row r="13" spans="1:23" s="4" customFormat="1" ht="36.75" customHeight="1">
      <c r="A13" s="17">
        <v>7</v>
      </c>
      <c r="B13" s="17" t="s">
        <v>24</v>
      </c>
      <c r="C13" s="17" t="s">
        <v>30</v>
      </c>
      <c r="D13" s="18" t="s">
        <v>42</v>
      </c>
      <c r="E13" s="19" t="s">
        <v>27</v>
      </c>
      <c r="F13" s="19" t="s">
        <v>28</v>
      </c>
      <c r="G13" s="20">
        <f t="shared" si="0"/>
        <v>9.1679999999999993</v>
      </c>
      <c r="H13" s="20"/>
      <c r="I13" s="20"/>
      <c r="J13" s="20"/>
      <c r="K13" s="20">
        <v>9.1679999999999993</v>
      </c>
      <c r="L13" s="26">
        <v>2018</v>
      </c>
      <c r="M13" s="26">
        <v>2020</v>
      </c>
      <c r="N13" s="27">
        <v>2073</v>
      </c>
      <c r="O13" s="27">
        <f>K13*145</f>
        <v>1329.36</v>
      </c>
      <c r="P13" s="27"/>
      <c r="Q13" s="27">
        <v>1329</v>
      </c>
      <c r="R13" s="19" t="s">
        <v>43</v>
      </c>
      <c r="S13" s="33" t="s">
        <v>44</v>
      </c>
      <c r="T13" s="27"/>
    </row>
    <row r="14" spans="1:23" s="4" customFormat="1" ht="36.75" customHeight="1">
      <c r="A14" s="17">
        <v>8</v>
      </c>
      <c r="B14" s="17" t="s">
        <v>45</v>
      </c>
      <c r="C14" s="17" t="s">
        <v>46</v>
      </c>
      <c r="D14" s="18" t="s">
        <v>47</v>
      </c>
      <c r="E14" s="19" t="s">
        <v>48</v>
      </c>
      <c r="F14" s="19" t="s">
        <v>28</v>
      </c>
      <c r="G14" s="20">
        <f t="shared" si="0"/>
        <v>8.36</v>
      </c>
      <c r="H14" s="20">
        <v>8.36</v>
      </c>
      <c r="I14" s="20"/>
      <c r="J14" s="20"/>
      <c r="K14" s="20"/>
      <c r="L14" s="26">
        <v>2019</v>
      </c>
      <c r="M14" s="26">
        <v>2019</v>
      </c>
      <c r="N14" s="27">
        <v>6935</v>
      </c>
      <c r="O14" s="27">
        <v>1672</v>
      </c>
      <c r="P14" s="27"/>
      <c r="Q14" s="27">
        <v>1672</v>
      </c>
      <c r="R14" s="19" t="s">
        <v>49</v>
      </c>
      <c r="S14" s="33"/>
      <c r="T14" s="17"/>
    </row>
    <row r="15" spans="1:23" s="4" customFormat="1" ht="36.75" customHeight="1">
      <c r="A15" s="17">
        <v>9</v>
      </c>
      <c r="B15" s="17" t="s">
        <v>45</v>
      </c>
      <c r="C15" s="17" t="s">
        <v>50</v>
      </c>
      <c r="D15" s="18" t="s">
        <v>51</v>
      </c>
      <c r="E15" s="19" t="s">
        <v>48</v>
      </c>
      <c r="F15" s="19" t="s">
        <v>28</v>
      </c>
      <c r="G15" s="20">
        <f t="shared" si="0"/>
        <v>8.4760000000000009</v>
      </c>
      <c r="H15" s="20">
        <v>8.4760000000000009</v>
      </c>
      <c r="I15" s="20"/>
      <c r="J15" s="20"/>
      <c r="K15" s="20"/>
      <c r="L15" s="26">
        <v>2019</v>
      </c>
      <c r="M15" s="26">
        <v>2020</v>
      </c>
      <c r="N15" s="27">
        <v>8257</v>
      </c>
      <c r="O15" s="27">
        <v>1695</v>
      </c>
      <c r="P15" s="27"/>
      <c r="Q15" s="27">
        <v>1695</v>
      </c>
      <c r="R15" s="19" t="s">
        <v>52</v>
      </c>
      <c r="S15" s="33"/>
      <c r="T15" s="17"/>
    </row>
    <row r="16" spans="1:23" s="4" customFormat="1" ht="36.75" customHeight="1">
      <c r="A16" s="17">
        <v>10</v>
      </c>
      <c r="B16" s="17" t="s">
        <v>45</v>
      </c>
      <c r="C16" s="17" t="s">
        <v>53</v>
      </c>
      <c r="D16" s="18" t="s">
        <v>54</v>
      </c>
      <c r="E16" s="19" t="s">
        <v>48</v>
      </c>
      <c r="F16" s="19" t="s">
        <v>34</v>
      </c>
      <c r="G16" s="20">
        <f t="shared" si="0"/>
        <v>9.02</v>
      </c>
      <c r="H16" s="20">
        <v>9.02</v>
      </c>
      <c r="I16" s="20"/>
      <c r="J16" s="20"/>
      <c r="K16" s="20"/>
      <c r="L16" s="26">
        <v>2018</v>
      </c>
      <c r="M16" s="26">
        <v>2020</v>
      </c>
      <c r="N16" s="27">
        <v>108243</v>
      </c>
      <c r="O16" s="27">
        <v>2706</v>
      </c>
      <c r="P16" s="27"/>
      <c r="Q16" s="27">
        <v>2706</v>
      </c>
      <c r="R16" s="19" t="s">
        <v>55</v>
      </c>
      <c r="S16" s="33" t="s">
        <v>56</v>
      </c>
      <c r="T16" s="17"/>
    </row>
    <row r="17" spans="1:256" s="4" customFormat="1" ht="36.75" customHeight="1">
      <c r="A17" s="17">
        <v>11</v>
      </c>
      <c r="B17" s="17" t="s">
        <v>57</v>
      </c>
      <c r="C17" s="17" t="s">
        <v>58</v>
      </c>
      <c r="D17" s="18" t="s">
        <v>59</v>
      </c>
      <c r="E17" s="19" t="s">
        <v>48</v>
      </c>
      <c r="F17" s="19" t="s">
        <v>28</v>
      </c>
      <c r="G17" s="20">
        <f t="shared" si="0"/>
        <v>4.907</v>
      </c>
      <c r="H17" s="20">
        <v>4.907</v>
      </c>
      <c r="I17" s="20"/>
      <c r="J17" s="20"/>
      <c r="K17" s="20"/>
      <c r="L17" s="26">
        <v>2019</v>
      </c>
      <c r="M17" s="26">
        <v>2020</v>
      </c>
      <c r="N17" s="27">
        <v>5423</v>
      </c>
      <c r="O17" s="27">
        <f>H17*200</f>
        <v>981.4</v>
      </c>
      <c r="P17" s="27"/>
      <c r="Q17" s="27">
        <v>981</v>
      </c>
      <c r="R17" s="19" t="s">
        <v>60</v>
      </c>
      <c r="S17" s="33"/>
      <c r="T17" s="17"/>
    </row>
    <row r="18" spans="1:256" s="4" customFormat="1" ht="36.75" customHeight="1">
      <c r="A18" s="17">
        <v>12</v>
      </c>
      <c r="B18" s="17" t="s">
        <v>57</v>
      </c>
      <c r="C18" s="17" t="s">
        <v>61</v>
      </c>
      <c r="D18" s="18" t="s">
        <v>62</v>
      </c>
      <c r="E18" s="19" t="s">
        <v>48</v>
      </c>
      <c r="F18" s="19" t="s">
        <v>28</v>
      </c>
      <c r="G18" s="20">
        <f t="shared" si="0"/>
        <v>8.99</v>
      </c>
      <c r="H18" s="20">
        <v>8.99</v>
      </c>
      <c r="I18" s="20"/>
      <c r="J18" s="20"/>
      <c r="K18" s="20"/>
      <c r="L18" s="26">
        <v>2019</v>
      </c>
      <c r="M18" s="26">
        <v>2020</v>
      </c>
      <c r="N18" s="27">
        <v>8012</v>
      </c>
      <c r="O18" s="27">
        <v>2248</v>
      </c>
      <c r="P18" s="27"/>
      <c r="Q18" s="27">
        <v>2248</v>
      </c>
      <c r="R18" s="19" t="s">
        <v>63</v>
      </c>
      <c r="S18" s="33"/>
      <c r="T18" s="27"/>
    </row>
    <row r="19" spans="1:256" s="4" customFormat="1" ht="36.75" customHeight="1">
      <c r="A19" s="17">
        <v>13</v>
      </c>
      <c r="B19" s="17" t="s">
        <v>57</v>
      </c>
      <c r="C19" s="17" t="s">
        <v>64</v>
      </c>
      <c r="D19" s="18" t="s">
        <v>65</v>
      </c>
      <c r="E19" s="19" t="s">
        <v>48</v>
      </c>
      <c r="F19" s="19" t="s">
        <v>28</v>
      </c>
      <c r="G19" s="20">
        <f t="shared" si="0"/>
        <v>20</v>
      </c>
      <c r="H19" s="20">
        <v>8.9009999999999998</v>
      </c>
      <c r="I19" s="20">
        <v>11.099</v>
      </c>
      <c r="J19" s="20"/>
      <c r="K19" s="20"/>
      <c r="L19" s="26">
        <v>2019</v>
      </c>
      <c r="M19" s="26">
        <v>2021</v>
      </c>
      <c r="N19" s="27">
        <v>17066</v>
      </c>
      <c r="O19" s="27">
        <f>H19*200+I19*140</f>
        <v>3334.06</v>
      </c>
      <c r="P19" s="27"/>
      <c r="Q19" s="27">
        <v>3334</v>
      </c>
      <c r="R19" s="19" t="s">
        <v>66</v>
      </c>
      <c r="S19" s="33"/>
      <c r="T19" s="27"/>
    </row>
    <row r="20" spans="1:256" s="4" customFormat="1" ht="36.75" customHeight="1">
      <c r="A20" s="17">
        <v>14</v>
      </c>
      <c r="B20" s="17" t="s">
        <v>57</v>
      </c>
      <c r="C20" s="17" t="s">
        <v>67</v>
      </c>
      <c r="D20" s="18" t="s">
        <v>68</v>
      </c>
      <c r="E20" s="19" t="s">
        <v>27</v>
      </c>
      <c r="F20" s="19" t="s">
        <v>28</v>
      </c>
      <c r="G20" s="20">
        <f t="shared" si="0"/>
        <v>4.5309999999999997</v>
      </c>
      <c r="H20" s="20">
        <v>4.5309999999999997</v>
      </c>
      <c r="I20" s="20"/>
      <c r="J20" s="20"/>
      <c r="K20" s="20"/>
      <c r="L20" s="26">
        <v>2019</v>
      </c>
      <c r="M20" s="26">
        <v>2020</v>
      </c>
      <c r="N20" s="27">
        <v>4635</v>
      </c>
      <c r="O20" s="27">
        <f>H20*120</f>
        <v>543.72</v>
      </c>
      <c r="P20" s="27"/>
      <c r="Q20" s="27">
        <v>544</v>
      </c>
      <c r="R20" s="19" t="s">
        <v>69</v>
      </c>
      <c r="S20" s="33"/>
      <c r="T20" s="17"/>
    </row>
    <row r="21" spans="1:256" s="4" customFormat="1" ht="36.75" customHeight="1">
      <c r="A21" s="17">
        <v>15</v>
      </c>
      <c r="B21" s="17" t="s">
        <v>57</v>
      </c>
      <c r="C21" s="17" t="s">
        <v>70</v>
      </c>
      <c r="D21" s="18" t="s">
        <v>71</v>
      </c>
      <c r="E21" s="19" t="s">
        <v>27</v>
      </c>
      <c r="F21" s="19" t="s">
        <v>28</v>
      </c>
      <c r="G21" s="20">
        <f t="shared" si="0"/>
        <v>6.742</v>
      </c>
      <c r="H21" s="20">
        <v>6.742</v>
      </c>
      <c r="I21" s="20"/>
      <c r="J21" s="20"/>
      <c r="K21" s="20"/>
      <c r="L21" s="26">
        <v>2019</v>
      </c>
      <c r="M21" s="26">
        <v>2020</v>
      </c>
      <c r="N21" s="27">
        <v>9881</v>
      </c>
      <c r="O21" s="27">
        <f>H21*120</f>
        <v>809.04</v>
      </c>
      <c r="P21" s="27"/>
      <c r="Q21" s="27">
        <v>809</v>
      </c>
      <c r="R21" s="19" t="s">
        <v>72</v>
      </c>
      <c r="S21" s="33"/>
      <c r="T21" s="17"/>
    </row>
    <row r="22" spans="1:256" s="4" customFormat="1" ht="36.75" customHeight="1">
      <c r="A22" s="17">
        <v>16</v>
      </c>
      <c r="B22" s="17" t="s">
        <v>73</v>
      </c>
      <c r="C22" s="17" t="s">
        <v>74</v>
      </c>
      <c r="D22" s="18" t="s">
        <v>75</v>
      </c>
      <c r="E22" s="19" t="s">
        <v>48</v>
      </c>
      <c r="F22" s="19" t="s">
        <v>28</v>
      </c>
      <c r="G22" s="20">
        <v>6.7210000000000001</v>
      </c>
      <c r="H22" s="20"/>
      <c r="I22" s="20"/>
      <c r="J22" s="20"/>
      <c r="K22" s="20">
        <v>6.7210000000000001</v>
      </c>
      <c r="L22" s="26">
        <v>2018</v>
      </c>
      <c r="M22" s="26">
        <v>2019</v>
      </c>
      <c r="N22" s="27">
        <v>1869</v>
      </c>
      <c r="O22" s="27">
        <v>1344.2</v>
      </c>
      <c r="P22" s="27"/>
      <c r="Q22" s="27">
        <v>1344</v>
      </c>
      <c r="R22" s="19" t="s">
        <v>76</v>
      </c>
      <c r="S22" s="33"/>
      <c r="T22" s="17"/>
    </row>
    <row r="23" spans="1:256" s="4" customFormat="1" ht="36.75" customHeight="1">
      <c r="A23" s="17">
        <v>17</v>
      </c>
      <c r="B23" s="17" t="s">
        <v>73</v>
      </c>
      <c r="C23" s="17" t="s">
        <v>77</v>
      </c>
      <c r="D23" s="18" t="s">
        <v>78</v>
      </c>
      <c r="E23" s="19" t="s">
        <v>48</v>
      </c>
      <c r="F23" s="19" t="s">
        <v>28</v>
      </c>
      <c r="G23" s="20">
        <v>7.8179999999999996</v>
      </c>
      <c r="H23" s="20"/>
      <c r="I23" s="20"/>
      <c r="J23" s="20">
        <v>7.8179999999999996</v>
      </c>
      <c r="K23" s="20"/>
      <c r="L23" s="26">
        <v>2019</v>
      </c>
      <c r="M23" s="26">
        <v>2019</v>
      </c>
      <c r="N23" s="27">
        <v>2890</v>
      </c>
      <c r="O23" s="27">
        <v>1954.5</v>
      </c>
      <c r="P23" s="27"/>
      <c r="Q23" s="27">
        <v>1955</v>
      </c>
      <c r="R23" s="19" t="s">
        <v>79</v>
      </c>
      <c r="S23" s="33"/>
      <c r="T23" s="17"/>
    </row>
    <row r="24" spans="1:256" s="4" customFormat="1" ht="36.75" customHeight="1">
      <c r="A24" s="17">
        <v>18</v>
      </c>
      <c r="B24" s="17" t="s">
        <v>73</v>
      </c>
      <c r="C24" s="17" t="s">
        <v>80</v>
      </c>
      <c r="D24" s="18" t="s">
        <v>81</v>
      </c>
      <c r="E24" s="19" t="s">
        <v>48</v>
      </c>
      <c r="F24" s="19" t="s">
        <v>28</v>
      </c>
      <c r="G24" s="20">
        <v>28.716999999999999</v>
      </c>
      <c r="H24" s="20">
        <v>4.9560000000000004</v>
      </c>
      <c r="I24" s="20">
        <v>23.760999999999999</v>
      </c>
      <c r="J24" s="20"/>
      <c r="K24" s="20"/>
      <c r="L24" s="26">
        <v>2019</v>
      </c>
      <c r="M24" s="26">
        <v>2020</v>
      </c>
      <c r="N24" s="27">
        <v>18891</v>
      </c>
      <c r="O24" s="27">
        <v>8418</v>
      </c>
      <c r="P24" s="27"/>
      <c r="Q24" s="27">
        <v>5000</v>
      </c>
      <c r="R24" s="19" t="s">
        <v>82</v>
      </c>
      <c r="S24" s="33"/>
      <c r="T24" s="17"/>
    </row>
    <row r="25" spans="1:256" s="4" customFormat="1" ht="36.75" customHeight="1">
      <c r="A25" s="17">
        <v>19</v>
      </c>
      <c r="B25" s="17" t="s">
        <v>73</v>
      </c>
      <c r="C25" s="17" t="s">
        <v>74</v>
      </c>
      <c r="D25" s="18" t="s">
        <v>83</v>
      </c>
      <c r="E25" s="19" t="s">
        <v>48</v>
      </c>
      <c r="F25" s="19" t="s">
        <v>84</v>
      </c>
      <c r="G25" s="20">
        <v>24.2</v>
      </c>
      <c r="H25" s="20">
        <v>24.2</v>
      </c>
      <c r="I25" s="20"/>
      <c r="J25" s="20"/>
      <c r="K25" s="20"/>
      <c r="L25" s="26">
        <v>2019</v>
      </c>
      <c r="M25" s="26">
        <v>2020</v>
      </c>
      <c r="N25" s="27">
        <v>137206</v>
      </c>
      <c r="O25" s="27">
        <v>34468</v>
      </c>
      <c r="P25" s="27"/>
      <c r="Q25" s="27">
        <v>30000</v>
      </c>
      <c r="R25" s="19" t="s">
        <v>85</v>
      </c>
      <c r="S25" s="33" t="s">
        <v>86</v>
      </c>
      <c r="T25" s="17"/>
    </row>
    <row r="26" spans="1:256" s="4" customFormat="1" ht="36.75" customHeight="1">
      <c r="A26" s="17">
        <v>20</v>
      </c>
      <c r="B26" s="17" t="s">
        <v>73</v>
      </c>
      <c r="C26" s="17" t="s">
        <v>74</v>
      </c>
      <c r="D26" s="18" t="s">
        <v>87</v>
      </c>
      <c r="E26" s="19" t="s">
        <v>27</v>
      </c>
      <c r="F26" s="19" t="s">
        <v>28</v>
      </c>
      <c r="G26" s="20">
        <v>18.847999999999999</v>
      </c>
      <c r="H26" s="20"/>
      <c r="I26" s="20"/>
      <c r="J26" s="20">
        <v>18.847999999999999</v>
      </c>
      <c r="K26" s="20"/>
      <c r="L26" s="26">
        <v>2019</v>
      </c>
      <c r="M26" s="26">
        <v>2019</v>
      </c>
      <c r="N26" s="27">
        <v>5400</v>
      </c>
      <c r="O26" s="27">
        <v>3770</v>
      </c>
      <c r="P26" s="27"/>
      <c r="Q26" s="27">
        <v>3770</v>
      </c>
      <c r="R26" s="19" t="s">
        <v>88</v>
      </c>
      <c r="S26" s="33"/>
      <c r="T26" s="17"/>
    </row>
    <row r="27" spans="1:256" s="4" customFormat="1" ht="36.75" customHeight="1">
      <c r="A27" s="17">
        <v>21</v>
      </c>
      <c r="B27" s="17" t="s">
        <v>73</v>
      </c>
      <c r="C27" s="17" t="s">
        <v>80</v>
      </c>
      <c r="D27" s="18" t="s">
        <v>89</v>
      </c>
      <c r="E27" s="19" t="s">
        <v>27</v>
      </c>
      <c r="F27" s="19" t="s">
        <v>28</v>
      </c>
      <c r="G27" s="20">
        <v>15.808999999999999</v>
      </c>
      <c r="H27" s="20"/>
      <c r="I27" s="20"/>
      <c r="J27" s="20"/>
      <c r="K27" s="20">
        <v>15.808999999999999</v>
      </c>
      <c r="L27" s="26">
        <v>2019</v>
      </c>
      <c r="M27" s="26">
        <v>2020</v>
      </c>
      <c r="N27" s="27">
        <v>3427</v>
      </c>
      <c r="O27" s="27">
        <v>2292</v>
      </c>
      <c r="P27" s="27">
        <v>2151</v>
      </c>
      <c r="Q27" s="27">
        <v>141</v>
      </c>
      <c r="R27" s="19" t="s">
        <v>90</v>
      </c>
      <c r="S27" s="33" t="s">
        <v>91</v>
      </c>
      <c r="T27" s="17"/>
    </row>
    <row r="28" spans="1:256" s="4" customFormat="1" ht="36.75" customHeight="1">
      <c r="A28" s="17">
        <v>22</v>
      </c>
      <c r="B28" s="17" t="s">
        <v>73</v>
      </c>
      <c r="C28" s="17" t="s">
        <v>92</v>
      </c>
      <c r="D28" s="18" t="s">
        <v>93</v>
      </c>
      <c r="E28" s="19" t="s">
        <v>48</v>
      </c>
      <c r="F28" s="19" t="s">
        <v>34</v>
      </c>
      <c r="G28" s="20">
        <v>4.7519999999999998</v>
      </c>
      <c r="H28" s="20">
        <v>4.7519999999999998</v>
      </c>
      <c r="I28" s="20"/>
      <c r="J28" s="20"/>
      <c r="K28" s="20"/>
      <c r="L28" s="26">
        <v>2019</v>
      </c>
      <c r="M28" s="26">
        <v>2020</v>
      </c>
      <c r="N28" s="27">
        <v>11633</v>
      </c>
      <c r="O28" s="27">
        <v>1995.84</v>
      </c>
      <c r="P28" s="27"/>
      <c r="Q28" s="27">
        <v>1996</v>
      </c>
      <c r="R28" s="19" t="s">
        <v>94</v>
      </c>
      <c r="S28" s="33" t="s">
        <v>95</v>
      </c>
      <c r="T28" s="17"/>
    </row>
    <row r="29" spans="1:256" s="4" customFormat="1" ht="36.75" customHeight="1">
      <c r="A29" s="17">
        <v>23</v>
      </c>
      <c r="B29" s="17" t="s">
        <v>73</v>
      </c>
      <c r="C29" s="17" t="s">
        <v>77</v>
      </c>
      <c r="D29" s="18" t="s">
        <v>96</v>
      </c>
      <c r="E29" s="21" t="s">
        <v>48</v>
      </c>
      <c r="F29" s="21" t="s">
        <v>28</v>
      </c>
      <c r="G29" s="20">
        <v>8.1769999999999996</v>
      </c>
      <c r="H29" s="20">
        <v>8.1769999999999996</v>
      </c>
      <c r="I29" s="28"/>
      <c r="J29" s="20"/>
      <c r="K29" s="20"/>
      <c r="L29" s="26">
        <v>2019</v>
      </c>
      <c r="M29" s="26">
        <v>2020</v>
      </c>
      <c r="N29" s="27">
        <v>5818</v>
      </c>
      <c r="O29" s="27">
        <v>4089</v>
      </c>
      <c r="P29" s="27"/>
      <c r="Q29" s="27">
        <v>4089</v>
      </c>
      <c r="R29" s="19" t="s">
        <v>97</v>
      </c>
      <c r="S29" s="33"/>
      <c r="T29" s="17"/>
    </row>
    <row r="30" spans="1:256" s="4" customFormat="1" ht="36.75" customHeight="1">
      <c r="A30" s="17">
        <v>24</v>
      </c>
      <c r="B30" s="17" t="s">
        <v>98</v>
      </c>
      <c r="C30" s="17" t="s">
        <v>99</v>
      </c>
      <c r="D30" s="18" t="s">
        <v>100</v>
      </c>
      <c r="E30" s="19" t="s">
        <v>48</v>
      </c>
      <c r="F30" s="19" t="s">
        <v>28</v>
      </c>
      <c r="G30" s="20">
        <v>16.899999999999999</v>
      </c>
      <c r="H30" s="20">
        <v>9.1999999999999993</v>
      </c>
      <c r="I30" s="20">
        <v>7.7</v>
      </c>
      <c r="J30" s="20"/>
      <c r="K30" s="20"/>
      <c r="L30" s="26">
        <v>2019</v>
      </c>
      <c r="M30" s="26">
        <v>2019</v>
      </c>
      <c r="N30" s="27">
        <v>8742</v>
      </c>
      <c r="O30" s="27">
        <v>6525</v>
      </c>
      <c r="P30" s="27"/>
      <c r="Q30" s="27">
        <v>4415</v>
      </c>
      <c r="R30" s="19" t="s">
        <v>101</v>
      </c>
      <c r="S30" s="33"/>
      <c r="T30" s="17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</row>
    <row r="31" spans="1:256" s="4" customFormat="1" ht="36.75" customHeight="1">
      <c r="A31" s="17">
        <v>25</v>
      </c>
      <c r="B31" s="17" t="s">
        <v>98</v>
      </c>
      <c r="C31" s="17" t="s">
        <v>102</v>
      </c>
      <c r="D31" s="18" t="s">
        <v>103</v>
      </c>
      <c r="E31" s="19" t="s">
        <v>27</v>
      </c>
      <c r="F31" s="19" t="s">
        <v>28</v>
      </c>
      <c r="G31" s="20">
        <f>SUM(H31:K31)</f>
        <v>5.8440000000000003</v>
      </c>
      <c r="H31" s="20">
        <v>5.8440000000000003</v>
      </c>
      <c r="I31" s="20"/>
      <c r="J31" s="20"/>
      <c r="K31" s="20"/>
      <c r="L31" s="26">
        <v>2019</v>
      </c>
      <c r="M31" s="26">
        <v>2019</v>
      </c>
      <c r="N31" s="27">
        <v>4136</v>
      </c>
      <c r="O31" s="27">
        <f>H31*120</f>
        <v>701.28</v>
      </c>
      <c r="P31" s="27"/>
      <c r="Q31" s="27">
        <v>491</v>
      </c>
      <c r="R31" s="19" t="s">
        <v>104</v>
      </c>
      <c r="S31" s="33"/>
      <c r="T31" s="17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</row>
    <row r="32" spans="1:256" s="4" customFormat="1" ht="36.75" customHeight="1">
      <c r="A32" s="17">
        <v>26</v>
      </c>
      <c r="B32" s="17" t="s">
        <v>98</v>
      </c>
      <c r="C32" s="17" t="s">
        <v>102</v>
      </c>
      <c r="D32" s="18" t="s">
        <v>105</v>
      </c>
      <c r="E32" s="19" t="s">
        <v>48</v>
      </c>
      <c r="F32" s="19" t="s">
        <v>28</v>
      </c>
      <c r="G32" s="20">
        <v>6.6</v>
      </c>
      <c r="H32" s="20">
        <v>6.6</v>
      </c>
      <c r="I32" s="20"/>
      <c r="J32" s="20"/>
      <c r="K32" s="20"/>
      <c r="L32" s="26">
        <v>2019</v>
      </c>
      <c r="M32" s="26">
        <v>2020</v>
      </c>
      <c r="N32" s="27">
        <v>5474</v>
      </c>
      <c r="O32" s="27">
        <f>H32*200</f>
        <v>1320</v>
      </c>
      <c r="P32" s="27"/>
      <c r="Q32" s="27">
        <v>904</v>
      </c>
      <c r="R32" s="19" t="s">
        <v>106</v>
      </c>
      <c r="S32" s="33"/>
      <c r="T32" s="17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</row>
    <row r="33" spans="1:256" s="4" customFormat="1" ht="36.75" customHeight="1">
      <c r="A33" s="17">
        <v>27</v>
      </c>
      <c r="B33" s="17" t="s">
        <v>98</v>
      </c>
      <c r="C33" s="17" t="s">
        <v>107</v>
      </c>
      <c r="D33" s="18" t="s">
        <v>108</v>
      </c>
      <c r="E33" s="19" t="s">
        <v>27</v>
      </c>
      <c r="F33" s="19" t="s">
        <v>28</v>
      </c>
      <c r="G33" s="20">
        <f>SUM(H33:K33)</f>
        <v>27.266999999999999</v>
      </c>
      <c r="H33" s="20">
        <v>27.266999999999999</v>
      </c>
      <c r="I33" s="20"/>
      <c r="J33" s="20"/>
      <c r="K33" s="20"/>
      <c r="L33" s="26">
        <v>2019</v>
      </c>
      <c r="M33" s="26">
        <v>2019</v>
      </c>
      <c r="N33" s="27">
        <v>24111.31</v>
      </c>
      <c r="O33" s="27">
        <f>H33*120</f>
        <v>3272.04</v>
      </c>
      <c r="P33" s="27"/>
      <c r="Q33" s="27">
        <v>2574</v>
      </c>
      <c r="R33" s="19" t="s">
        <v>109</v>
      </c>
      <c r="S33" s="35"/>
      <c r="T33" s="17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</row>
    <row r="34" spans="1:256" s="4" customFormat="1" ht="36.75" customHeight="1">
      <c r="A34" s="17">
        <v>28</v>
      </c>
      <c r="B34" s="17" t="s">
        <v>110</v>
      </c>
      <c r="C34" s="17" t="s">
        <v>111</v>
      </c>
      <c r="D34" s="18" t="s">
        <v>112</v>
      </c>
      <c r="E34" s="19" t="s">
        <v>48</v>
      </c>
      <c r="F34" s="19" t="s">
        <v>28</v>
      </c>
      <c r="G34" s="20">
        <v>17</v>
      </c>
      <c r="H34" s="20"/>
      <c r="I34" s="20"/>
      <c r="J34" s="20">
        <v>17</v>
      </c>
      <c r="K34" s="20"/>
      <c r="L34" s="26">
        <v>2019</v>
      </c>
      <c r="M34" s="26">
        <v>2020</v>
      </c>
      <c r="N34" s="27">
        <v>8912</v>
      </c>
      <c r="O34" s="27">
        <v>4250</v>
      </c>
      <c r="P34" s="27"/>
      <c r="Q34" s="27">
        <v>3693</v>
      </c>
      <c r="R34" s="19" t="s">
        <v>113</v>
      </c>
      <c r="S34" s="33"/>
      <c r="T34" s="17"/>
    </row>
    <row r="35" spans="1:256" s="4" customFormat="1" ht="36.75" customHeight="1">
      <c r="A35" s="17">
        <v>29</v>
      </c>
      <c r="B35" s="17" t="s">
        <v>110</v>
      </c>
      <c r="C35" s="17" t="s">
        <v>114</v>
      </c>
      <c r="D35" s="18" t="s">
        <v>115</v>
      </c>
      <c r="E35" s="19" t="s">
        <v>48</v>
      </c>
      <c r="F35" s="19" t="s">
        <v>28</v>
      </c>
      <c r="G35" s="20">
        <v>5.41</v>
      </c>
      <c r="H35" s="20">
        <v>5.41</v>
      </c>
      <c r="I35" s="20"/>
      <c r="J35" s="20"/>
      <c r="K35" s="20"/>
      <c r="L35" s="26">
        <v>2019</v>
      </c>
      <c r="M35" s="26">
        <v>2019</v>
      </c>
      <c r="N35" s="27">
        <v>4818</v>
      </c>
      <c r="O35" s="27">
        <v>2705</v>
      </c>
      <c r="P35" s="27"/>
      <c r="Q35" s="27">
        <v>2705</v>
      </c>
      <c r="R35" s="19" t="s">
        <v>116</v>
      </c>
      <c r="S35" s="33"/>
      <c r="T35" s="17"/>
    </row>
    <row r="36" spans="1:256" s="4" customFormat="1" ht="36.75" customHeight="1">
      <c r="A36" s="17">
        <v>30</v>
      </c>
      <c r="B36" s="17" t="s">
        <v>110</v>
      </c>
      <c r="C36" s="17" t="s">
        <v>111</v>
      </c>
      <c r="D36" s="18" t="s">
        <v>117</v>
      </c>
      <c r="E36" s="19" t="s">
        <v>27</v>
      </c>
      <c r="F36" s="19" t="s">
        <v>28</v>
      </c>
      <c r="G36" s="20">
        <v>7.1</v>
      </c>
      <c r="H36" s="20"/>
      <c r="I36" s="20">
        <v>7.1</v>
      </c>
      <c r="J36" s="20"/>
      <c r="K36" s="20"/>
      <c r="L36" s="26">
        <v>2019</v>
      </c>
      <c r="M36" s="26">
        <v>2019</v>
      </c>
      <c r="N36" s="27">
        <v>2453</v>
      </c>
      <c r="O36" s="27">
        <v>1420</v>
      </c>
      <c r="P36" s="27"/>
      <c r="Q36" s="27">
        <v>1420</v>
      </c>
      <c r="R36" s="19" t="s">
        <v>118</v>
      </c>
      <c r="S36" s="33" t="s">
        <v>119</v>
      </c>
      <c r="T36" s="17"/>
    </row>
    <row r="37" spans="1:256" s="4" customFormat="1" ht="36.75" customHeight="1">
      <c r="A37" s="17">
        <v>31</v>
      </c>
      <c r="B37" s="17" t="s">
        <v>110</v>
      </c>
      <c r="C37" s="17" t="s">
        <v>120</v>
      </c>
      <c r="D37" s="18" t="s">
        <v>121</v>
      </c>
      <c r="E37" s="19" t="s">
        <v>27</v>
      </c>
      <c r="F37" s="19" t="s">
        <v>28</v>
      </c>
      <c r="G37" s="20">
        <v>5.335</v>
      </c>
      <c r="H37" s="20">
        <v>5.335</v>
      </c>
      <c r="I37" s="20"/>
      <c r="J37" s="20"/>
      <c r="K37" s="20"/>
      <c r="L37" s="26">
        <v>2019</v>
      </c>
      <c r="M37" s="26">
        <v>2019</v>
      </c>
      <c r="N37" s="27">
        <v>5976</v>
      </c>
      <c r="O37" s="27">
        <v>640</v>
      </c>
      <c r="P37" s="27"/>
      <c r="Q37" s="27">
        <v>640</v>
      </c>
      <c r="R37" s="27" t="s">
        <v>122</v>
      </c>
      <c r="S37" s="33"/>
      <c r="T37" s="17"/>
    </row>
    <row r="38" spans="1:256" s="4" customFormat="1" ht="54" customHeight="1">
      <c r="A38" s="17">
        <v>32</v>
      </c>
      <c r="B38" s="17" t="s">
        <v>110</v>
      </c>
      <c r="C38" s="17" t="s">
        <v>123</v>
      </c>
      <c r="D38" s="18" t="s">
        <v>124</v>
      </c>
      <c r="E38" s="19" t="s">
        <v>27</v>
      </c>
      <c r="F38" s="19" t="s">
        <v>125</v>
      </c>
      <c r="G38" s="20">
        <v>7.4409999999999998</v>
      </c>
      <c r="H38" s="22">
        <v>7.4409999999999998</v>
      </c>
      <c r="I38" s="28"/>
      <c r="J38" s="20"/>
      <c r="K38" s="20"/>
      <c r="L38" s="26">
        <v>2015</v>
      </c>
      <c r="M38" s="26">
        <v>2019</v>
      </c>
      <c r="N38" s="29">
        <v>103139</v>
      </c>
      <c r="O38" s="27">
        <v>1488</v>
      </c>
      <c r="P38" s="27"/>
      <c r="Q38" s="27">
        <v>1488</v>
      </c>
      <c r="R38" s="19" t="s">
        <v>126</v>
      </c>
      <c r="S38" s="33" t="s">
        <v>127</v>
      </c>
      <c r="T38" s="17"/>
    </row>
    <row r="39" spans="1:256" s="4" customFormat="1" ht="59.1" customHeight="1">
      <c r="A39" s="17">
        <v>33</v>
      </c>
      <c r="B39" s="17" t="s">
        <v>110</v>
      </c>
      <c r="C39" s="17" t="s">
        <v>123</v>
      </c>
      <c r="D39" s="18" t="s">
        <v>128</v>
      </c>
      <c r="E39" s="19" t="s">
        <v>27</v>
      </c>
      <c r="F39" s="19" t="s">
        <v>28</v>
      </c>
      <c r="G39" s="20">
        <v>7.3719999999999999</v>
      </c>
      <c r="H39" s="22"/>
      <c r="I39" s="28"/>
      <c r="J39" s="20"/>
      <c r="K39" s="20">
        <v>7.3719999999999999</v>
      </c>
      <c r="L39" s="26">
        <v>2018</v>
      </c>
      <c r="M39" s="26">
        <v>2019</v>
      </c>
      <c r="N39" s="29">
        <v>2666</v>
      </c>
      <c r="O39" s="27">
        <v>1474</v>
      </c>
      <c r="P39" s="27"/>
      <c r="Q39" s="27">
        <v>1474</v>
      </c>
      <c r="R39" s="19" t="s">
        <v>129</v>
      </c>
      <c r="S39" s="33" t="s">
        <v>130</v>
      </c>
      <c r="T39" s="17"/>
    </row>
    <row r="40" spans="1:256" s="4" customFormat="1" ht="36.75" customHeight="1">
      <c r="A40" s="17">
        <v>34</v>
      </c>
      <c r="B40" s="17" t="s">
        <v>110</v>
      </c>
      <c r="C40" s="17" t="s">
        <v>123</v>
      </c>
      <c r="D40" s="18" t="s">
        <v>131</v>
      </c>
      <c r="E40" s="19" t="s">
        <v>27</v>
      </c>
      <c r="F40" s="19" t="s">
        <v>28</v>
      </c>
      <c r="G40" s="20">
        <f>SUM(H40:K40)</f>
        <v>12.345000000000001</v>
      </c>
      <c r="H40" s="22"/>
      <c r="I40" s="28"/>
      <c r="J40" s="20"/>
      <c r="K40" s="20">
        <v>12.345000000000001</v>
      </c>
      <c r="L40" s="26">
        <v>2019</v>
      </c>
      <c r="M40" s="26">
        <v>2020</v>
      </c>
      <c r="N40" s="29">
        <v>6570</v>
      </c>
      <c r="O40" s="27">
        <v>1790</v>
      </c>
      <c r="P40" s="27"/>
      <c r="Q40" s="27">
        <v>1790</v>
      </c>
      <c r="R40" s="27" t="s">
        <v>132</v>
      </c>
      <c r="S40" s="33"/>
      <c r="T40" s="17"/>
    </row>
    <row r="41" spans="1:256" s="4" customFormat="1" ht="36.75" customHeight="1">
      <c r="A41" s="17">
        <v>35</v>
      </c>
      <c r="B41" s="17" t="s">
        <v>133</v>
      </c>
      <c r="C41" s="17" t="s">
        <v>134</v>
      </c>
      <c r="D41" s="18" t="s">
        <v>135</v>
      </c>
      <c r="E41" s="19" t="s">
        <v>48</v>
      </c>
      <c r="F41" s="19" t="s">
        <v>28</v>
      </c>
      <c r="G41" s="20">
        <f t="shared" ref="G41:G107" si="1">SUM(H41:K41)</f>
        <v>11.9</v>
      </c>
      <c r="H41" s="20">
        <v>11.9</v>
      </c>
      <c r="I41" s="20"/>
      <c r="J41" s="20"/>
      <c r="K41" s="20"/>
      <c r="L41" s="26">
        <v>2018</v>
      </c>
      <c r="M41" s="26">
        <v>2019</v>
      </c>
      <c r="N41" s="27">
        <v>6950</v>
      </c>
      <c r="O41" s="27">
        <v>5950</v>
      </c>
      <c r="P41" s="27"/>
      <c r="Q41" s="27">
        <v>5950</v>
      </c>
      <c r="R41" s="19" t="s">
        <v>136</v>
      </c>
      <c r="S41" s="33"/>
      <c r="T41" s="17"/>
    </row>
    <row r="42" spans="1:256" s="4" customFormat="1" ht="36.75" customHeight="1">
      <c r="A42" s="17">
        <v>36</v>
      </c>
      <c r="B42" s="17" t="s">
        <v>133</v>
      </c>
      <c r="C42" s="17" t="s">
        <v>137</v>
      </c>
      <c r="D42" s="18" t="s">
        <v>138</v>
      </c>
      <c r="E42" s="19" t="s">
        <v>27</v>
      </c>
      <c r="F42" s="19" t="s">
        <v>28</v>
      </c>
      <c r="G42" s="20">
        <f t="shared" si="1"/>
        <v>5.7880000000000003</v>
      </c>
      <c r="H42" s="20"/>
      <c r="I42" s="20"/>
      <c r="J42" s="20">
        <v>5.7880000000000003</v>
      </c>
      <c r="K42" s="20"/>
      <c r="L42" s="26">
        <v>2018</v>
      </c>
      <c r="M42" s="26">
        <v>2019</v>
      </c>
      <c r="N42" s="27">
        <v>2593</v>
      </c>
      <c r="O42" s="27">
        <v>1158</v>
      </c>
      <c r="P42" s="27"/>
      <c r="Q42" s="27">
        <v>1158</v>
      </c>
      <c r="R42" s="19" t="s">
        <v>139</v>
      </c>
      <c r="S42" s="33" t="s">
        <v>140</v>
      </c>
      <c r="T42" s="17"/>
    </row>
    <row r="43" spans="1:256" s="4" customFormat="1" ht="36.75" customHeight="1">
      <c r="A43" s="17">
        <v>37</v>
      </c>
      <c r="B43" s="17" t="s">
        <v>133</v>
      </c>
      <c r="C43" s="17" t="s">
        <v>134</v>
      </c>
      <c r="D43" s="18" t="s">
        <v>141</v>
      </c>
      <c r="E43" s="19" t="s">
        <v>27</v>
      </c>
      <c r="F43" s="19" t="s">
        <v>28</v>
      </c>
      <c r="G43" s="20">
        <f t="shared" si="1"/>
        <v>9.5310000000000006</v>
      </c>
      <c r="H43" s="20"/>
      <c r="I43" s="20"/>
      <c r="J43" s="20">
        <v>9.5310000000000006</v>
      </c>
      <c r="K43" s="20"/>
      <c r="L43" s="26">
        <v>2019</v>
      </c>
      <c r="M43" s="26">
        <v>2020</v>
      </c>
      <c r="N43" s="27">
        <v>4956</v>
      </c>
      <c r="O43" s="27">
        <f>G43*200</f>
        <v>1906.2</v>
      </c>
      <c r="P43" s="27"/>
      <c r="Q43" s="27">
        <v>1427</v>
      </c>
      <c r="R43" s="19" t="s">
        <v>142</v>
      </c>
      <c r="S43" s="33"/>
      <c r="T43" s="27"/>
    </row>
    <row r="44" spans="1:256" s="4" customFormat="1" ht="36.75" customHeight="1">
      <c r="A44" s="17">
        <v>38</v>
      </c>
      <c r="B44" s="17" t="s">
        <v>133</v>
      </c>
      <c r="C44" s="17" t="s">
        <v>143</v>
      </c>
      <c r="D44" s="18" t="s">
        <v>144</v>
      </c>
      <c r="E44" s="19" t="s">
        <v>27</v>
      </c>
      <c r="F44" s="19" t="s">
        <v>28</v>
      </c>
      <c r="G44" s="20">
        <f t="shared" si="1"/>
        <v>18.609000000000002</v>
      </c>
      <c r="H44" s="20">
        <v>18.609000000000002</v>
      </c>
      <c r="I44" s="20"/>
      <c r="J44" s="20"/>
      <c r="K44" s="20"/>
      <c r="L44" s="26">
        <v>2019</v>
      </c>
      <c r="M44" s="26">
        <v>2019</v>
      </c>
      <c r="N44" s="27">
        <v>15367</v>
      </c>
      <c r="O44" s="27">
        <f>H44*420</f>
        <v>7815.78</v>
      </c>
      <c r="P44" s="27"/>
      <c r="Q44" s="27">
        <v>1000</v>
      </c>
      <c r="R44" s="19" t="s">
        <v>145</v>
      </c>
      <c r="S44" s="33"/>
      <c r="T44" s="27"/>
    </row>
    <row r="45" spans="1:256" s="4" customFormat="1" ht="36.75" customHeight="1">
      <c r="A45" s="17">
        <v>39</v>
      </c>
      <c r="B45" s="17" t="s">
        <v>133</v>
      </c>
      <c r="C45" s="17" t="s">
        <v>146</v>
      </c>
      <c r="D45" s="18" t="s">
        <v>147</v>
      </c>
      <c r="E45" s="19" t="s">
        <v>27</v>
      </c>
      <c r="F45" s="19" t="s">
        <v>28</v>
      </c>
      <c r="G45" s="20">
        <f t="shared" si="1"/>
        <v>3.9129999999999998</v>
      </c>
      <c r="H45" s="20"/>
      <c r="I45" s="20">
        <v>3.9129999999999998</v>
      </c>
      <c r="J45" s="20"/>
      <c r="K45" s="20"/>
      <c r="L45" s="26">
        <v>2019</v>
      </c>
      <c r="M45" s="26">
        <v>2019</v>
      </c>
      <c r="N45" s="27">
        <v>1412</v>
      </c>
      <c r="O45" s="27">
        <v>782.6</v>
      </c>
      <c r="P45" s="27"/>
      <c r="Q45" s="27">
        <v>615</v>
      </c>
      <c r="R45" s="19" t="s">
        <v>148</v>
      </c>
      <c r="S45" s="33"/>
      <c r="T45" s="27"/>
    </row>
    <row r="46" spans="1:256" s="4" customFormat="1" ht="36.75" customHeight="1">
      <c r="A46" s="17">
        <v>40</v>
      </c>
      <c r="B46" s="17" t="s">
        <v>133</v>
      </c>
      <c r="C46" s="17" t="s">
        <v>146</v>
      </c>
      <c r="D46" s="18" t="s">
        <v>149</v>
      </c>
      <c r="E46" s="19" t="s">
        <v>27</v>
      </c>
      <c r="F46" s="19" t="s">
        <v>28</v>
      </c>
      <c r="G46" s="20">
        <f t="shared" si="1"/>
        <v>26.85</v>
      </c>
      <c r="H46" s="20"/>
      <c r="I46" s="20"/>
      <c r="J46" s="20"/>
      <c r="K46" s="20">
        <v>26.85</v>
      </c>
      <c r="L46" s="26">
        <v>2019</v>
      </c>
      <c r="M46" s="26">
        <v>2021</v>
      </c>
      <c r="N46" s="27">
        <v>11993</v>
      </c>
      <c r="O46" s="27">
        <f>K46*145</f>
        <v>3893.25</v>
      </c>
      <c r="P46" s="27"/>
      <c r="Q46" s="27">
        <v>1000</v>
      </c>
      <c r="R46" s="19" t="s">
        <v>150</v>
      </c>
      <c r="S46" s="33"/>
      <c r="T46" s="27"/>
    </row>
    <row r="47" spans="1:256" s="4" customFormat="1" ht="36.75" customHeight="1">
      <c r="A47" s="17">
        <v>41</v>
      </c>
      <c r="B47" s="17" t="s">
        <v>133</v>
      </c>
      <c r="C47" s="17" t="s">
        <v>134</v>
      </c>
      <c r="D47" s="23" t="s">
        <v>151</v>
      </c>
      <c r="E47" s="19" t="s">
        <v>27</v>
      </c>
      <c r="F47" s="21" t="s">
        <v>152</v>
      </c>
      <c r="G47" s="20">
        <f t="shared" si="1"/>
        <v>23.887</v>
      </c>
      <c r="H47" s="20">
        <v>23.887</v>
      </c>
      <c r="I47" s="20"/>
      <c r="J47" s="20"/>
      <c r="K47" s="20"/>
      <c r="L47" s="26">
        <v>2019</v>
      </c>
      <c r="M47" s="26">
        <v>2021</v>
      </c>
      <c r="N47" s="27">
        <v>49957</v>
      </c>
      <c r="O47" s="27">
        <f>H47*280</f>
        <v>6688.36</v>
      </c>
      <c r="P47" s="27"/>
      <c r="Q47" s="27">
        <v>2688</v>
      </c>
      <c r="R47" s="19" t="s">
        <v>153</v>
      </c>
      <c r="S47" s="33"/>
      <c r="T47" s="27"/>
      <c r="V47" s="34"/>
    </row>
    <row r="48" spans="1:256" s="4" customFormat="1" ht="36.75" customHeight="1">
      <c r="A48" s="17">
        <v>42</v>
      </c>
      <c r="B48" s="17" t="s">
        <v>133</v>
      </c>
      <c r="C48" s="17" t="s">
        <v>146</v>
      </c>
      <c r="D48" s="18" t="s">
        <v>154</v>
      </c>
      <c r="E48" s="19" t="s">
        <v>27</v>
      </c>
      <c r="F48" s="19" t="s">
        <v>28</v>
      </c>
      <c r="G48" s="20">
        <f t="shared" si="1"/>
        <v>17.436</v>
      </c>
      <c r="H48" s="20"/>
      <c r="I48" s="20"/>
      <c r="J48" s="20">
        <v>17.436</v>
      </c>
      <c r="K48" s="20"/>
      <c r="L48" s="26">
        <v>2019</v>
      </c>
      <c r="M48" s="26">
        <v>2021</v>
      </c>
      <c r="N48" s="27">
        <v>8747</v>
      </c>
      <c r="O48" s="27">
        <v>3487</v>
      </c>
      <c r="P48" s="27"/>
      <c r="Q48" s="27">
        <v>2000</v>
      </c>
      <c r="R48" s="19" t="s">
        <v>155</v>
      </c>
      <c r="S48" s="33"/>
      <c r="T48" s="27"/>
    </row>
    <row r="49" spans="1:256" s="4" customFormat="1" ht="36.75" customHeight="1">
      <c r="A49" s="17">
        <v>43</v>
      </c>
      <c r="B49" s="17" t="s">
        <v>133</v>
      </c>
      <c r="C49" s="17" t="s">
        <v>134</v>
      </c>
      <c r="D49" s="18" t="s">
        <v>156</v>
      </c>
      <c r="E49" s="19" t="s">
        <v>27</v>
      </c>
      <c r="F49" s="19" t="s">
        <v>28</v>
      </c>
      <c r="G49" s="20">
        <f t="shared" si="1"/>
        <v>22.181000000000001</v>
      </c>
      <c r="H49" s="20"/>
      <c r="I49" s="20"/>
      <c r="J49" s="20">
        <v>22.181000000000001</v>
      </c>
      <c r="K49" s="20"/>
      <c r="L49" s="26">
        <v>2019</v>
      </c>
      <c r="M49" s="26">
        <v>2021</v>
      </c>
      <c r="N49" s="27">
        <v>7453</v>
      </c>
      <c r="O49" s="27">
        <f>G49*200</f>
        <v>4436.2</v>
      </c>
      <c r="P49" s="27"/>
      <c r="Q49" s="27">
        <v>3330</v>
      </c>
      <c r="R49" s="19" t="s">
        <v>157</v>
      </c>
      <c r="S49" s="33"/>
      <c r="T49" s="27"/>
    </row>
    <row r="50" spans="1:256" s="4" customFormat="1" ht="36.75" customHeight="1">
      <c r="A50" s="17">
        <v>44</v>
      </c>
      <c r="B50" s="17" t="s">
        <v>158</v>
      </c>
      <c r="C50" s="17" t="s">
        <v>159</v>
      </c>
      <c r="D50" s="18" t="s">
        <v>160</v>
      </c>
      <c r="E50" s="19" t="s">
        <v>48</v>
      </c>
      <c r="F50" s="19" t="s">
        <v>28</v>
      </c>
      <c r="G50" s="20">
        <f t="shared" si="1"/>
        <v>16.059999999999999</v>
      </c>
      <c r="H50" s="20"/>
      <c r="I50" s="20"/>
      <c r="J50" s="20">
        <v>16.059999999999999</v>
      </c>
      <c r="K50" s="20"/>
      <c r="L50" s="26">
        <v>2019</v>
      </c>
      <c r="M50" s="26">
        <v>2019</v>
      </c>
      <c r="N50" s="27">
        <v>4448</v>
      </c>
      <c r="O50" s="27">
        <v>4015</v>
      </c>
      <c r="P50" s="27"/>
      <c r="Q50" s="27">
        <v>3000</v>
      </c>
      <c r="R50" s="36" t="s">
        <v>161</v>
      </c>
      <c r="S50" s="33"/>
      <c r="T50" s="27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12"/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2"/>
      <c r="GB50" s="12"/>
      <c r="GC50" s="12"/>
      <c r="GD50" s="12"/>
      <c r="GE50" s="12"/>
      <c r="GF50" s="12"/>
      <c r="GG50" s="12"/>
      <c r="GH50" s="12"/>
      <c r="GI50" s="12"/>
      <c r="GJ50" s="12"/>
      <c r="GK50" s="12"/>
      <c r="GL50" s="12"/>
      <c r="GM50" s="12"/>
      <c r="GN50" s="12"/>
      <c r="GO50" s="12"/>
      <c r="GP50" s="12"/>
      <c r="GQ50" s="12"/>
      <c r="GR50" s="12"/>
      <c r="GS50" s="12"/>
      <c r="GT50" s="12"/>
      <c r="GU50" s="12"/>
      <c r="GV50" s="12"/>
      <c r="GW50" s="12"/>
      <c r="GX50" s="12"/>
      <c r="GY50" s="12"/>
      <c r="GZ50" s="12"/>
      <c r="HA50" s="12"/>
      <c r="HB50" s="12"/>
      <c r="HC50" s="12"/>
      <c r="HD50" s="12"/>
      <c r="HE50" s="12"/>
      <c r="HF50" s="12"/>
      <c r="HG50" s="12"/>
      <c r="HH50" s="12"/>
      <c r="HI50" s="12"/>
      <c r="HJ50" s="12"/>
      <c r="HK50" s="12"/>
      <c r="HL50" s="12"/>
      <c r="HM50" s="12"/>
      <c r="HN50" s="12"/>
      <c r="HO50" s="12"/>
      <c r="HP50" s="12"/>
      <c r="HQ50" s="12"/>
      <c r="HR50" s="12"/>
      <c r="HS50" s="12"/>
      <c r="HT50" s="12"/>
      <c r="HU50" s="12"/>
      <c r="HV50" s="12"/>
      <c r="HW50" s="12"/>
      <c r="HX50" s="12"/>
      <c r="HY50" s="12"/>
      <c r="HZ50" s="12"/>
      <c r="IA50" s="12"/>
      <c r="IB50" s="12"/>
      <c r="IC50" s="12"/>
      <c r="ID50" s="12"/>
      <c r="IE50" s="12"/>
      <c r="IF50" s="12"/>
      <c r="IG50" s="12"/>
      <c r="IH50" s="12"/>
      <c r="II50" s="12"/>
      <c r="IJ50" s="12"/>
      <c r="IK50" s="12"/>
      <c r="IL50" s="12"/>
      <c r="IM50" s="12"/>
      <c r="IN50" s="12"/>
      <c r="IO50" s="12"/>
      <c r="IP50" s="12"/>
      <c r="IQ50" s="12"/>
      <c r="IR50" s="12"/>
      <c r="IS50" s="12"/>
      <c r="IT50" s="12"/>
      <c r="IU50" s="12"/>
      <c r="IV50" s="12"/>
    </row>
    <row r="51" spans="1:256" s="4" customFormat="1" ht="36.75" customHeight="1">
      <c r="A51" s="17">
        <v>45</v>
      </c>
      <c r="B51" s="17" t="s">
        <v>158</v>
      </c>
      <c r="C51" s="17" t="s">
        <v>159</v>
      </c>
      <c r="D51" s="18" t="s">
        <v>162</v>
      </c>
      <c r="E51" s="19" t="s">
        <v>48</v>
      </c>
      <c r="F51" s="19" t="s">
        <v>28</v>
      </c>
      <c r="G51" s="20">
        <f t="shared" si="1"/>
        <v>8.0730000000000004</v>
      </c>
      <c r="H51" s="20"/>
      <c r="I51" s="20"/>
      <c r="J51" s="20"/>
      <c r="K51" s="20">
        <v>8.0730000000000004</v>
      </c>
      <c r="L51" s="26">
        <v>2019</v>
      </c>
      <c r="M51" s="26">
        <v>2019</v>
      </c>
      <c r="N51" s="27">
        <v>2539</v>
      </c>
      <c r="O51" s="27">
        <v>1615</v>
      </c>
      <c r="P51" s="27"/>
      <c r="Q51" s="27">
        <v>1615</v>
      </c>
      <c r="R51" s="36" t="s">
        <v>163</v>
      </c>
      <c r="S51" s="33"/>
      <c r="T51" s="27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  <c r="IV51" s="12"/>
    </row>
    <row r="52" spans="1:256" s="4" customFormat="1" ht="36.75" customHeight="1">
      <c r="A52" s="17">
        <v>46</v>
      </c>
      <c r="B52" s="17" t="s">
        <v>158</v>
      </c>
      <c r="C52" s="17" t="s">
        <v>164</v>
      </c>
      <c r="D52" s="18" t="s">
        <v>165</v>
      </c>
      <c r="E52" s="19" t="s">
        <v>27</v>
      </c>
      <c r="F52" s="19" t="s">
        <v>28</v>
      </c>
      <c r="G52" s="20">
        <f t="shared" si="1"/>
        <v>12</v>
      </c>
      <c r="H52" s="20"/>
      <c r="I52" s="20"/>
      <c r="J52" s="20">
        <v>12</v>
      </c>
      <c r="K52" s="20"/>
      <c r="L52" s="26">
        <v>2018</v>
      </c>
      <c r="M52" s="26">
        <v>2019</v>
      </c>
      <c r="N52" s="27">
        <v>3790</v>
      </c>
      <c r="O52" s="27">
        <v>2400</v>
      </c>
      <c r="P52" s="27"/>
      <c r="Q52" s="27">
        <v>2400</v>
      </c>
      <c r="R52" s="36" t="s">
        <v>166</v>
      </c>
      <c r="S52" s="33"/>
      <c r="T52" s="27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  <c r="IV52" s="12"/>
    </row>
    <row r="53" spans="1:256" s="4" customFormat="1" ht="36.75" customHeight="1">
      <c r="A53" s="17">
        <v>47</v>
      </c>
      <c r="B53" s="17" t="s">
        <v>158</v>
      </c>
      <c r="C53" s="17" t="s">
        <v>164</v>
      </c>
      <c r="D53" s="18" t="s">
        <v>167</v>
      </c>
      <c r="E53" s="19" t="s">
        <v>27</v>
      </c>
      <c r="F53" s="19" t="s">
        <v>28</v>
      </c>
      <c r="G53" s="20">
        <f t="shared" si="1"/>
        <v>24.779</v>
      </c>
      <c r="H53" s="20"/>
      <c r="I53" s="20"/>
      <c r="J53" s="20">
        <v>22.285</v>
      </c>
      <c r="K53" s="20">
        <v>2.4940000000000002</v>
      </c>
      <c r="L53" s="26">
        <v>2019</v>
      </c>
      <c r="M53" s="26">
        <v>2020</v>
      </c>
      <c r="N53" s="27">
        <v>5750</v>
      </c>
      <c r="O53" s="27">
        <v>4818</v>
      </c>
      <c r="P53" s="27">
        <v>3426</v>
      </c>
      <c r="Q53" s="27">
        <f>O53-P53</f>
        <v>1392</v>
      </c>
      <c r="R53" s="36" t="s">
        <v>168</v>
      </c>
      <c r="S53" s="33" t="s">
        <v>169</v>
      </c>
      <c r="T53" s="27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  <c r="IU53" s="12"/>
      <c r="IV53" s="12"/>
    </row>
    <row r="54" spans="1:256" s="4" customFormat="1" ht="36.75" customHeight="1">
      <c r="A54" s="17">
        <v>48</v>
      </c>
      <c r="B54" s="17" t="s">
        <v>158</v>
      </c>
      <c r="C54" s="17" t="s">
        <v>164</v>
      </c>
      <c r="D54" s="18" t="s">
        <v>170</v>
      </c>
      <c r="E54" s="19" t="s">
        <v>27</v>
      </c>
      <c r="F54" s="19" t="s">
        <v>28</v>
      </c>
      <c r="G54" s="20">
        <f t="shared" si="1"/>
        <v>23.064</v>
      </c>
      <c r="H54" s="20"/>
      <c r="I54" s="20"/>
      <c r="J54" s="20">
        <v>23.064</v>
      </c>
      <c r="K54" s="20"/>
      <c r="L54" s="26">
        <v>2019</v>
      </c>
      <c r="M54" s="26">
        <v>2020</v>
      </c>
      <c r="N54" s="27">
        <v>7636</v>
      </c>
      <c r="O54" s="27">
        <v>4612.8</v>
      </c>
      <c r="P54" s="27"/>
      <c r="Q54" s="27">
        <v>4613</v>
      </c>
      <c r="R54" s="36" t="s">
        <v>171</v>
      </c>
      <c r="S54" s="33" t="s">
        <v>172</v>
      </c>
      <c r="T54" s="27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12"/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2"/>
      <c r="GB54" s="12"/>
      <c r="GC54" s="12"/>
      <c r="GD54" s="12"/>
      <c r="GE54" s="12"/>
      <c r="GF54" s="12"/>
      <c r="GG54" s="12"/>
      <c r="GH54" s="12"/>
      <c r="GI54" s="12"/>
      <c r="GJ54" s="12"/>
      <c r="GK54" s="12"/>
      <c r="GL54" s="12"/>
      <c r="GM54" s="12"/>
      <c r="GN54" s="12"/>
      <c r="GO54" s="12"/>
      <c r="GP54" s="12"/>
      <c r="GQ54" s="12"/>
      <c r="GR54" s="12"/>
      <c r="GS54" s="12"/>
      <c r="GT54" s="12"/>
      <c r="GU54" s="12"/>
      <c r="GV54" s="12"/>
      <c r="GW54" s="12"/>
      <c r="GX54" s="12"/>
      <c r="GY54" s="12"/>
      <c r="GZ54" s="12"/>
      <c r="HA54" s="12"/>
      <c r="HB54" s="12"/>
      <c r="HC54" s="12"/>
      <c r="HD54" s="12"/>
      <c r="HE54" s="12"/>
      <c r="HF54" s="12"/>
      <c r="HG54" s="12"/>
      <c r="HH54" s="12"/>
      <c r="HI54" s="12"/>
      <c r="HJ54" s="12"/>
      <c r="HK54" s="12"/>
      <c r="HL54" s="12"/>
      <c r="HM54" s="12"/>
      <c r="HN54" s="12"/>
      <c r="HO54" s="12"/>
      <c r="HP54" s="12"/>
      <c r="HQ54" s="12"/>
      <c r="HR54" s="12"/>
      <c r="HS54" s="12"/>
      <c r="HT54" s="12"/>
      <c r="HU54" s="12"/>
      <c r="HV54" s="12"/>
      <c r="HW54" s="12"/>
      <c r="HX54" s="12"/>
      <c r="HY54" s="12"/>
      <c r="HZ54" s="12"/>
      <c r="IA54" s="12"/>
      <c r="IB54" s="12"/>
      <c r="IC54" s="12"/>
      <c r="ID54" s="12"/>
      <c r="IE54" s="12"/>
      <c r="IF54" s="12"/>
      <c r="IG54" s="12"/>
      <c r="IH54" s="12"/>
      <c r="II54" s="12"/>
      <c r="IJ54" s="12"/>
      <c r="IK54" s="12"/>
      <c r="IL54" s="12"/>
      <c r="IM54" s="12"/>
      <c r="IN54" s="12"/>
      <c r="IO54" s="12"/>
      <c r="IP54" s="12"/>
      <c r="IQ54" s="12"/>
      <c r="IR54" s="12"/>
      <c r="IS54" s="12"/>
      <c r="IT54" s="12"/>
      <c r="IU54" s="12"/>
      <c r="IV54" s="12"/>
    </row>
    <row r="55" spans="1:256" s="4" customFormat="1" ht="36.75" customHeight="1">
      <c r="A55" s="17">
        <v>49</v>
      </c>
      <c r="B55" s="17" t="s">
        <v>158</v>
      </c>
      <c r="C55" s="17" t="s">
        <v>173</v>
      </c>
      <c r="D55" s="18" t="s">
        <v>174</v>
      </c>
      <c r="E55" s="19" t="s">
        <v>27</v>
      </c>
      <c r="F55" s="19" t="s">
        <v>34</v>
      </c>
      <c r="G55" s="20">
        <f t="shared" si="1"/>
        <v>5.5</v>
      </c>
      <c r="H55" s="20"/>
      <c r="I55" s="20"/>
      <c r="J55" s="20">
        <v>5.5</v>
      </c>
      <c r="K55" s="20"/>
      <c r="L55" s="26">
        <v>2019</v>
      </c>
      <c r="M55" s="26">
        <v>2020</v>
      </c>
      <c r="N55" s="27">
        <v>6832</v>
      </c>
      <c r="O55" s="27">
        <v>1100</v>
      </c>
      <c r="P55" s="27"/>
      <c r="Q55" s="27">
        <v>330</v>
      </c>
      <c r="R55" s="36" t="s">
        <v>175</v>
      </c>
      <c r="S55" s="33"/>
      <c r="T55" s="27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  <c r="IV55" s="12"/>
    </row>
    <row r="56" spans="1:256" s="4" customFormat="1" ht="36.75" customHeight="1">
      <c r="A56" s="17">
        <v>50</v>
      </c>
      <c r="B56" s="17" t="s">
        <v>158</v>
      </c>
      <c r="C56" s="17" t="s">
        <v>173</v>
      </c>
      <c r="D56" s="18" t="s">
        <v>176</v>
      </c>
      <c r="E56" s="19" t="s">
        <v>27</v>
      </c>
      <c r="F56" s="19" t="s">
        <v>34</v>
      </c>
      <c r="G56" s="20">
        <f t="shared" si="1"/>
        <v>13.5</v>
      </c>
      <c r="H56" s="20"/>
      <c r="I56" s="20"/>
      <c r="J56" s="20">
        <v>13.5</v>
      </c>
      <c r="K56" s="20"/>
      <c r="L56" s="26">
        <v>2019</v>
      </c>
      <c r="M56" s="26">
        <v>2020</v>
      </c>
      <c r="N56" s="27">
        <v>13385</v>
      </c>
      <c r="O56" s="27">
        <v>2025</v>
      </c>
      <c r="P56" s="27"/>
      <c r="Q56" s="27">
        <v>1500</v>
      </c>
      <c r="R56" s="36" t="s">
        <v>177</v>
      </c>
      <c r="S56" s="33"/>
      <c r="T56" s="27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  <c r="HE56" s="12"/>
      <c r="HF56" s="12"/>
      <c r="HG56" s="12"/>
      <c r="HH56" s="12"/>
      <c r="HI56" s="12"/>
      <c r="HJ56" s="12"/>
      <c r="HK56" s="12"/>
      <c r="HL56" s="12"/>
      <c r="HM56" s="12"/>
      <c r="HN56" s="12"/>
      <c r="HO56" s="12"/>
      <c r="HP56" s="12"/>
      <c r="HQ56" s="12"/>
      <c r="HR56" s="12"/>
      <c r="HS56" s="12"/>
      <c r="HT56" s="12"/>
      <c r="HU56" s="12"/>
      <c r="HV56" s="12"/>
      <c r="HW56" s="12"/>
      <c r="HX56" s="12"/>
      <c r="HY56" s="12"/>
      <c r="HZ56" s="12"/>
      <c r="IA56" s="12"/>
      <c r="IB56" s="12"/>
      <c r="IC56" s="12"/>
      <c r="ID56" s="12"/>
      <c r="IE56" s="12"/>
      <c r="IF56" s="12"/>
      <c r="IG56" s="12"/>
      <c r="IH56" s="12"/>
      <c r="II56" s="12"/>
      <c r="IJ56" s="12"/>
      <c r="IK56" s="12"/>
      <c r="IL56" s="12"/>
      <c r="IM56" s="12"/>
      <c r="IN56" s="12"/>
      <c r="IO56" s="12"/>
      <c r="IP56" s="12"/>
      <c r="IQ56" s="12"/>
      <c r="IR56" s="12"/>
      <c r="IS56" s="12"/>
      <c r="IT56" s="12"/>
      <c r="IU56" s="12"/>
      <c r="IV56" s="12"/>
    </row>
    <row r="57" spans="1:256" s="4" customFormat="1" ht="36.75" customHeight="1">
      <c r="A57" s="17">
        <v>51</v>
      </c>
      <c r="B57" s="17" t="s">
        <v>158</v>
      </c>
      <c r="C57" s="17" t="s">
        <v>173</v>
      </c>
      <c r="D57" s="18" t="s">
        <v>178</v>
      </c>
      <c r="E57" s="19" t="s">
        <v>27</v>
      </c>
      <c r="F57" s="19" t="s">
        <v>34</v>
      </c>
      <c r="G57" s="20">
        <f t="shared" si="1"/>
        <v>6.7969999999999997</v>
      </c>
      <c r="H57" s="20"/>
      <c r="I57" s="20"/>
      <c r="J57" s="20">
        <v>6.7969999999999997</v>
      </c>
      <c r="K57" s="20"/>
      <c r="L57" s="26">
        <v>2019</v>
      </c>
      <c r="M57" s="26">
        <v>2020</v>
      </c>
      <c r="N57" s="27">
        <v>11101</v>
      </c>
      <c r="O57" s="27">
        <v>1020</v>
      </c>
      <c r="P57" s="27"/>
      <c r="Q57" s="27">
        <v>800</v>
      </c>
      <c r="R57" s="36" t="s">
        <v>179</v>
      </c>
      <c r="S57" s="33"/>
      <c r="T57" s="27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  <c r="HE57" s="12"/>
      <c r="HF57" s="12"/>
      <c r="HG57" s="12"/>
      <c r="HH57" s="12"/>
      <c r="HI57" s="12"/>
      <c r="HJ57" s="12"/>
      <c r="HK57" s="12"/>
      <c r="HL57" s="12"/>
      <c r="HM57" s="12"/>
      <c r="HN57" s="12"/>
      <c r="HO57" s="12"/>
      <c r="HP57" s="12"/>
      <c r="HQ57" s="12"/>
      <c r="HR57" s="12"/>
      <c r="HS57" s="12"/>
      <c r="HT57" s="12"/>
      <c r="HU57" s="12"/>
      <c r="HV57" s="12"/>
      <c r="HW57" s="12"/>
      <c r="HX57" s="12"/>
      <c r="HY57" s="12"/>
      <c r="HZ57" s="12"/>
      <c r="IA57" s="12"/>
      <c r="IB57" s="12"/>
      <c r="IC57" s="12"/>
      <c r="ID57" s="12"/>
      <c r="IE57" s="12"/>
      <c r="IF57" s="12"/>
      <c r="IG57" s="12"/>
      <c r="IH57" s="12"/>
      <c r="II57" s="12"/>
      <c r="IJ57" s="12"/>
      <c r="IK57" s="12"/>
      <c r="IL57" s="12"/>
      <c r="IM57" s="12"/>
      <c r="IN57" s="12"/>
      <c r="IO57" s="12"/>
      <c r="IP57" s="12"/>
      <c r="IQ57" s="12"/>
      <c r="IR57" s="12"/>
      <c r="IS57" s="12"/>
      <c r="IT57" s="12"/>
      <c r="IU57" s="12"/>
      <c r="IV57" s="12"/>
    </row>
    <row r="58" spans="1:256" s="4" customFormat="1" ht="36.75" customHeight="1">
      <c r="A58" s="17">
        <v>52</v>
      </c>
      <c r="B58" s="17" t="s">
        <v>158</v>
      </c>
      <c r="C58" s="17" t="s">
        <v>173</v>
      </c>
      <c r="D58" s="18" t="s">
        <v>180</v>
      </c>
      <c r="E58" s="19" t="s">
        <v>27</v>
      </c>
      <c r="F58" s="19" t="s">
        <v>34</v>
      </c>
      <c r="G58" s="20">
        <f t="shared" si="1"/>
        <v>6.476</v>
      </c>
      <c r="H58" s="20">
        <v>6.476</v>
      </c>
      <c r="I58" s="20"/>
      <c r="J58" s="20"/>
      <c r="K58" s="20"/>
      <c r="L58" s="26">
        <v>2018</v>
      </c>
      <c r="M58" s="26">
        <v>2019</v>
      </c>
      <c r="N58" s="27">
        <v>61268</v>
      </c>
      <c r="O58" s="27">
        <f>H58*250</f>
        <v>1619</v>
      </c>
      <c r="P58" s="27"/>
      <c r="Q58" s="27">
        <v>848</v>
      </c>
      <c r="R58" s="36" t="s">
        <v>181</v>
      </c>
      <c r="S58" s="33" t="s">
        <v>182</v>
      </c>
      <c r="T58" s="27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  <c r="HE58" s="12"/>
      <c r="HF58" s="12"/>
      <c r="HG58" s="12"/>
      <c r="HH58" s="12"/>
      <c r="HI58" s="12"/>
      <c r="HJ58" s="12"/>
      <c r="HK58" s="12"/>
      <c r="HL58" s="12"/>
      <c r="HM58" s="12"/>
      <c r="HN58" s="12"/>
      <c r="HO58" s="12"/>
      <c r="HP58" s="12"/>
      <c r="HQ58" s="12"/>
      <c r="HR58" s="12"/>
      <c r="HS58" s="12"/>
      <c r="HT58" s="12"/>
      <c r="HU58" s="12"/>
      <c r="HV58" s="12"/>
      <c r="HW58" s="12"/>
      <c r="HX58" s="12"/>
      <c r="HY58" s="12"/>
      <c r="HZ58" s="12"/>
      <c r="IA58" s="12"/>
      <c r="IB58" s="12"/>
      <c r="IC58" s="12"/>
      <c r="ID58" s="12"/>
      <c r="IE58" s="12"/>
      <c r="IF58" s="12"/>
      <c r="IG58" s="12"/>
      <c r="IH58" s="12"/>
      <c r="II58" s="12"/>
      <c r="IJ58" s="12"/>
      <c r="IK58" s="12"/>
      <c r="IL58" s="12"/>
      <c r="IM58" s="12"/>
      <c r="IN58" s="12"/>
      <c r="IO58" s="12"/>
      <c r="IP58" s="12"/>
      <c r="IQ58" s="12"/>
      <c r="IR58" s="12"/>
      <c r="IS58" s="12"/>
      <c r="IT58" s="12"/>
      <c r="IU58" s="12"/>
      <c r="IV58" s="12"/>
    </row>
    <row r="59" spans="1:256" s="4" customFormat="1" ht="36.75" customHeight="1">
      <c r="A59" s="17">
        <v>53</v>
      </c>
      <c r="B59" s="17" t="s">
        <v>158</v>
      </c>
      <c r="C59" s="17" t="s">
        <v>173</v>
      </c>
      <c r="D59" s="18" t="s">
        <v>183</v>
      </c>
      <c r="E59" s="19" t="s">
        <v>27</v>
      </c>
      <c r="F59" s="19" t="s">
        <v>34</v>
      </c>
      <c r="G59" s="20">
        <f t="shared" si="1"/>
        <v>5.0380000000000003</v>
      </c>
      <c r="H59" s="20">
        <v>5.0380000000000003</v>
      </c>
      <c r="I59" s="20"/>
      <c r="J59" s="20"/>
      <c r="K59" s="20"/>
      <c r="L59" s="26">
        <v>2019</v>
      </c>
      <c r="M59" s="26">
        <v>2019</v>
      </c>
      <c r="N59" s="27">
        <v>31952</v>
      </c>
      <c r="O59" s="27">
        <v>1985</v>
      </c>
      <c r="P59" s="27"/>
      <c r="Q59" s="27">
        <v>1985</v>
      </c>
      <c r="R59" s="36" t="s">
        <v>184</v>
      </c>
      <c r="S59" s="33" t="s">
        <v>185</v>
      </c>
      <c r="T59" s="27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12"/>
      <c r="GL59" s="12"/>
      <c r="GM59" s="12"/>
      <c r="GN59" s="12"/>
      <c r="GO59" s="12"/>
      <c r="GP59" s="12"/>
      <c r="GQ59" s="12"/>
      <c r="GR59" s="12"/>
      <c r="GS59" s="12"/>
      <c r="GT59" s="12"/>
      <c r="GU59" s="12"/>
      <c r="GV59" s="12"/>
      <c r="GW59" s="12"/>
      <c r="GX59" s="12"/>
      <c r="GY59" s="12"/>
      <c r="GZ59" s="12"/>
      <c r="HA59" s="12"/>
      <c r="HB59" s="12"/>
      <c r="HC59" s="12"/>
      <c r="HD59" s="12"/>
      <c r="HE59" s="12"/>
      <c r="HF59" s="12"/>
      <c r="HG59" s="12"/>
      <c r="HH59" s="12"/>
      <c r="HI59" s="12"/>
      <c r="HJ59" s="12"/>
      <c r="HK59" s="12"/>
      <c r="HL59" s="12"/>
      <c r="HM59" s="12"/>
      <c r="HN59" s="12"/>
      <c r="HO59" s="12"/>
      <c r="HP59" s="12"/>
      <c r="HQ59" s="12"/>
      <c r="HR59" s="12"/>
      <c r="HS59" s="12"/>
      <c r="HT59" s="12"/>
      <c r="HU59" s="12"/>
      <c r="HV59" s="12"/>
      <c r="HW59" s="12"/>
      <c r="HX59" s="12"/>
      <c r="HY59" s="12"/>
      <c r="HZ59" s="12"/>
      <c r="IA59" s="12"/>
      <c r="IB59" s="12"/>
      <c r="IC59" s="12"/>
      <c r="ID59" s="12"/>
      <c r="IE59" s="12"/>
      <c r="IF59" s="12"/>
      <c r="IG59" s="12"/>
      <c r="IH59" s="12"/>
      <c r="II59" s="12"/>
      <c r="IJ59" s="12"/>
      <c r="IK59" s="12"/>
      <c r="IL59" s="12"/>
      <c r="IM59" s="12"/>
      <c r="IN59" s="12"/>
      <c r="IO59" s="12"/>
      <c r="IP59" s="12"/>
      <c r="IQ59" s="12"/>
      <c r="IR59" s="12"/>
      <c r="IS59" s="12"/>
      <c r="IT59" s="12"/>
      <c r="IU59" s="12"/>
      <c r="IV59" s="12"/>
    </row>
    <row r="60" spans="1:256" s="4" customFormat="1" ht="36.75" customHeight="1">
      <c r="A60" s="17">
        <v>54</v>
      </c>
      <c r="B60" s="17" t="s">
        <v>158</v>
      </c>
      <c r="C60" s="17" t="s">
        <v>164</v>
      </c>
      <c r="D60" s="18" t="s">
        <v>186</v>
      </c>
      <c r="E60" s="19" t="s">
        <v>27</v>
      </c>
      <c r="F60" s="19" t="s">
        <v>34</v>
      </c>
      <c r="G60" s="20">
        <f t="shared" si="1"/>
        <v>6.319</v>
      </c>
      <c r="H60" s="20"/>
      <c r="I60" s="20"/>
      <c r="J60" s="20">
        <v>6.319</v>
      </c>
      <c r="K60" s="20"/>
      <c r="L60" s="26">
        <v>2018</v>
      </c>
      <c r="M60" s="26">
        <v>2019</v>
      </c>
      <c r="N60" s="27">
        <v>14212</v>
      </c>
      <c r="O60" s="27">
        <v>1182</v>
      </c>
      <c r="P60" s="27"/>
      <c r="Q60" s="27">
        <v>1182</v>
      </c>
      <c r="R60" s="19" t="s">
        <v>187</v>
      </c>
      <c r="S60" s="37" t="s">
        <v>188</v>
      </c>
      <c r="T60" s="27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1:256" s="4" customFormat="1" ht="36.75" customHeight="1">
      <c r="A61" s="17">
        <v>55</v>
      </c>
      <c r="B61" s="17" t="s">
        <v>158</v>
      </c>
      <c r="C61" s="17" t="s">
        <v>159</v>
      </c>
      <c r="D61" s="18" t="s">
        <v>189</v>
      </c>
      <c r="E61" s="19" t="s">
        <v>27</v>
      </c>
      <c r="F61" s="19" t="s">
        <v>34</v>
      </c>
      <c r="G61" s="20">
        <f t="shared" si="1"/>
        <v>1.429</v>
      </c>
      <c r="H61" s="20"/>
      <c r="I61" s="20"/>
      <c r="J61" s="20">
        <v>1.429</v>
      </c>
      <c r="K61" s="20"/>
      <c r="L61" s="26">
        <v>2018</v>
      </c>
      <c r="M61" s="26">
        <v>2019</v>
      </c>
      <c r="N61" s="27">
        <v>3282</v>
      </c>
      <c r="O61" s="27">
        <v>214</v>
      </c>
      <c r="P61" s="27"/>
      <c r="Q61" s="27">
        <v>100</v>
      </c>
      <c r="R61" s="36" t="s">
        <v>190</v>
      </c>
      <c r="S61" s="33" t="s">
        <v>191</v>
      </c>
      <c r="T61" s="27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  <c r="IV61" s="12"/>
    </row>
    <row r="62" spans="1:256" s="4" customFormat="1" ht="36.75" customHeight="1">
      <c r="A62" s="17">
        <v>56</v>
      </c>
      <c r="B62" s="17" t="s">
        <v>158</v>
      </c>
      <c r="C62" s="17" t="s">
        <v>159</v>
      </c>
      <c r="D62" s="18" t="s">
        <v>192</v>
      </c>
      <c r="E62" s="19" t="s">
        <v>27</v>
      </c>
      <c r="F62" s="19" t="s">
        <v>34</v>
      </c>
      <c r="G62" s="20">
        <f t="shared" si="1"/>
        <v>3.8839999999999999</v>
      </c>
      <c r="H62" s="20">
        <v>3.8839999999999999</v>
      </c>
      <c r="I62" s="20"/>
      <c r="J62" s="20"/>
      <c r="K62" s="20"/>
      <c r="L62" s="26">
        <v>2019</v>
      </c>
      <c r="M62" s="26">
        <v>2020</v>
      </c>
      <c r="N62" s="27">
        <v>26009</v>
      </c>
      <c r="O62" s="27">
        <v>1750</v>
      </c>
      <c r="P62" s="27"/>
      <c r="Q62" s="27">
        <v>500</v>
      </c>
      <c r="R62" s="36" t="s">
        <v>193</v>
      </c>
      <c r="S62" s="33"/>
      <c r="T62" s="27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12"/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2"/>
      <c r="GB62" s="12"/>
      <c r="GC62" s="12"/>
      <c r="GD62" s="12"/>
      <c r="GE62" s="12"/>
      <c r="GF62" s="12"/>
      <c r="GG62" s="12"/>
      <c r="GH62" s="12"/>
      <c r="GI62" s="12"/>
      <c r="GJ62" s="12"/>
      <c r="GK62" s="12"/>
      <c r="GL62" s="12"/>
      <c r="GM62" s="12"/>
      <c r="GN62" s="12"/>
      <c r="GO62" s="12"/>
      <c r="GP62" s="12"/>
      <c r="GQ62" s="12"/>
      <c r="GR62" s="12"/>
      <c r="GS62" s="12"/>
      <c r="GT62" s="12"/>
      <c r="GU62" s="12"/>
      <c r="GV62" s="12"/>
      <c r="GW62" s="12"/>
      <c r="GX62" s="12"/>
      <c r="GY62" s="12"/>
      <c r="GZ62" s="12"/>
      <c r="HA62" s="12"/>
      <c r="HB62" s="12"/>
      <c r="HC62" s="12"/>
      <c r="HD62" s="12"/>
      <c r="HE62" s="12"/>
      <c r="HF62" s="12"/>
      <c r="HG62" s="12"/>
      <c r="HH62" s="12"/>
      <c r="HI62" s="12"/>
      <c r="HJ62" s="12"/>
      <c r="HK62" s="12"/>
      <c r="HL62" s="12"/>
      <c r="HM62" s="12"/>
      <c r="HN62" s="12"/>
      <c r="HO62" s="12"/>
      <c r="HP62" s="12"/>
      <c r="HQ62" s="12"/>
      <c r="HR62" s="12"/>
      <c r="HS62" s="12"/>
      <c r="HT62" s="12"/>
      <c r="HU62" s="12"/>
      <c r="HV62" s="12"/>
      <c r="HW62" s="12"/>
      <c r="HX62" s="12"/>
      <c r="HY62" s="12"/>
      <c r="HZ62" s="12"/>
      <c r="IA62" s="12"/>
      <c r="IB62" s="12"/>
      <c r="IC62" s="12"/>
      <c r="ID62" s="12"/>
      <c r="IE62" s="12"/>
      <c r="IF62" s="12"/>
      <c r="IG62" s="12"/>
      <c r="IH62" s="12"/>
      <c r="II62" s="12"/>
      <c r="IJ62" s="12"/>
      <c r="IK62" s="12"/>
      <c r="IL62" s="12"/>
      <c r="IM62" s="12"/>
      <c r="IN62" s="12"/>
      <c r="IO62" s="12"/>
      <c r="IP62" s="12"/>
      <c r="IQ62" s="12"/>
      <c r="IR62" s="12"/>
      <c r="IS62" s="12"/>
      <c r="IT62" s="12"/>
      <c r="IU62" s="12"/>
      <c r="IV62" s="12"/>
    </row>
    <row r="63" spans="1:256" s="4" customFormat="1" ht="36.75" customHeight="1">
      <c r="A63" s="17">
        <v>57</v>
      </c>
      <c r="B63" s="17" t="s">
        <v>158</v>
      </c>
      <c r="C63" s="17" t="s">
        <v>159</v>
      </c>
      <c r="D63" s="18" t="s">
        <v>194</v>
      </c>
      <c r="E63" s="19" t="s">
        <v>27</v>
      </c>
      <c r="F63" s="19" t="s">
        <v>34</v>
      </c>
      <c r="G63" s="20">
        <f t="shared" si="1"/>
        <v>5.0339999999999998</v>
      </c>
      <c r="H63" s="20">
        <v>5.0339999999999998</v>
      </c>
      <c r="I63" s="20"/>
      <c r="J63" s="20"/>
      <c r="K63" s="20"/>
      <c r="L63" s="26">
        <v>2019</v>
      </c>
      <c r="M63" s="26">
        <v>2020</v>
      </c>
      <c r="N63" s="27">
        <v>22650</v>
      </c>
      <c r="O63" s="27">
        <f>H63*200</f>
        <v>1006.8</v>
      </c>
      <c r="P63" s="27"/>
      <c r="Q63" s="27">
        <v>700</v>
      </c>
      <c r="R63" s="36" t="s">
        <v>195</v>
      </c>
      <c r="S63" s="33"/>
      <c r="T63" s="27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12"/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2"/>
      <c r="GB63" s="12"/>
      <c r="GC63" s="12"/>
      <c r="GD63" s="12"/>
      <c r="GE63" s="12"/>
      <c r="GF63" s="12"/>
      <c r="GG63" s="12"/>
      <c r="GH63" s="12"/>
      <c r="GI63" s="12"/>
      <c r="GJ63" s="12"/>
      <c r="GK63" s="12"/>
      <c r="GL63" s="12"/>
      <c r="GM63" s="12"/>
      <c r="GN63" s="12"/>
      <c r="GO63" s="12"/>
      <c r="GP63" s="12"/>
      <c r="GQ63" s="12"/>
      <c r="GR63" s="12"/>
      <c r="GS63" s="12"/>
      <c r="GT63" s="12"/>
      <c r="GU63" s="12"/>
      <c r="GV63" s="12"/>
      <c r="GW63" s="12"/>
      <c r="GX63" s="12"/>
      <c r="GY63" s="12"/>
      <c r="GZ63" s="12"/>
      <c r="HA63" s="12"/>
      <c r="HB63" s="12"/>
      <c r="HC63" s="12"/>
      <c r="HD63" s="12"/>
      <c r="HE63" s="12"/>
      <c r="HF63" s="12"/>
      <c r="HG63" s="12"/>
      <c r="HH63" s="12"/>
      <c r="HI63" s="12"/>
      <c r="HJ63" s="12"/>
      <c r="HK63" s="12"/>
      <c r="HL63" s="12"/>
      <c r="HM63" s="12"/>
      <c r="HN63" s="12"/>
      <c r="HO63" s="12"/>
      <c r="HP63" s="12"/>
      <c r="HQ63" s="12"/>
      <c r="HR63" s="12"/>
      <c r="HS63" s="12"/>
      <c r="HT63" s="12"/>
      <c r="HU63" s="12"/>
      <c r="HV63" s="12"/>
      <c r="HW63" s="12"/>
      <c r="HX63" s="12"/>
      <c r="HY63" s="12"/>
      <c r="HZ63" s="12"/>
      <c r="IA63" s="12"/>
      <c r="IB63" s="12"/>
      <c r="IC63" s="12"/>
      <c r="ID63" s="12"/>
      <c r="IE63" s="12"/>
      <c r="IF63" s="12"/>
      <c r="IG63" s="12"/>
      <c r="IH63" s="12"/>
      <c r="II63" s="12"/>
      <c r="IJ63" s="12"/>
      <c r="IK63" s="12"/>
      <c r="IL63" s="12"/>
      <c r="IM63" s="12"/>
      <c r="IN63" s="12"/>
      <c r="IO63" s="12"/>
      <c r="IP63" s="12"/>
      <c r="IQ63" s="12"/>
      <c r="IR63" s="12"/>
      <c r="IS63" s="12"/>
      <c r="IT63" s="12"/>
      <c r="IU63" s="12"/>
      <c r="IV63" s="12"/>
    </row>
    <row r="64" spans="1:256" s="4" customFormat="1" ht="36.75" customHeight="1">
      <c r="A64" s="17">
        <v>58</v>
      </c>
      <c r="B64" s="17" t="s">
        <v>196</v>
      </c>
      <c r="C64" s="17" t="s">
        <v>197</v>
      </c>
      <c r="D64" s="18" t="s">
        <v>198</v>
      </c>
      <c r="E64" s="19" t="s">
        <v>48</v>
      </c>
      <c r="F64" s="19" t="s">
        <v>28</v>
      </c>
      <c r="G64" s="20">
        <f t="shared" si="1"/>
        <v>14.214</v>
      </c>
      <c r="H64" s="20"/>
      <c r="I64" s="20">
        <v>14.214</v>
      </c>
      <c r="J64" s="20"/>
      <c r="K64" s="20"/>
      <c r="L64" s="26">
        <v>2018</v>
      </c>
      <c r="M64" s="26">
        <v>2019</v>
      </c>
      <c r="N64" s="27">
        <v>5062</v>
      </c>
      <c r="O64" s="27">
        <v>1667</v>
      </c>
      <c r="P64" s="27">
        <v>0</v>
      </c>
      <c r="Q64" s="27">
        <v>1667</v>
      </c>
      <c r="R64" s="19" t="s">
        <v>199</v>
      </c>
      <c r="S64" s="33" t="s">
        <v>200</v>
      </c>
      <c r="T64" s="27"/>
    </row>
    <row r="65" spans="1:20" s="4" customFormat="1" ht="36.75" customHeight="1">
      <c r="A65" s="17">
        <v>59</v>
      </c>
      <c r="B65" s="17" t="s">
        <v>196</v>
      </c>
      <c r="C65" s="17" t="s">
        <v>201</v>
      </c>
      <c r="D65" s="18" t="s">
        <v>202</v>
      </c>
      <c r="E65" s="19" t="s">
        <v>48</v>
      </c>
      <c r="F65" s="19" t="s">
        <v>28</v>
      </c>
      <c r="G65" s="20">
        <f t="shared" si="1"/>
        <v>20.9</v>
      </c>
      <c r="H65" s="20"/>
      <c r="I65" s="20">
        <v>20.9</v>
      </c>
      <c r="J65" s="20"/>
      <c r="K65" s="20"/>
      <c r="L65" s="26">
        <v>2019</v>
      </c>
      <c r="M65" s="26">
        <v>2020</v>
      </c>
      <c r="N65" s="27">
        <v>10806</v>
      </c>
      <c r="O65" s="27">
        <v>5225</v>
      </c>
      <c r="P65" s="27"/>
      <c r="Q65" s="27">
        <v>3000</v>
      </c>
      <c r="R65" s="19" t="s">
        <v>203</v>
      </c>
      <c r="S65" s="33"/>
      <c r="T65" s="17"/>
    </row>
    <row r="66" spans="1:20" s="4" customFormat="1" ht="96" customHeight="1">
      <c r="A66" s="17">
        <v>60</v>
      </c>
      <c r="B66" s="17" t="s">
        <v>196</v>
      </c>
      <c r="C66" s="17" t="s">
        <v>204</v>
      </c>
      <c r="D66" s="18" t="s">
        <v>205</v>
      </c>
      <c r="E66" s="19" t="s">
        <v>48</v>
      </c>
      <c r="F66" s="19" t="s">
        <v>206</v>
      </c>
      <c r="G66" s="20">
        <f t="shared" si="1"/>
        <v>31.718</v>
      </c>
      <c r="H66" s="20"/>
      <c r="I66" s="20">
        <v>31.718</v>
      </c>
      <c r="J66" s="20"/>
      <c r="K66" s="20"/>
      <c r="L66" s="26">
        <v>2015</v>
      </c>
      <c r="M66" s="26">
        <v>2019</v>
      </c>
      <c r="N66" s="27">
        <v>149500</v>
      </c>
      <c r="O66" s="27">
        <f>(31.718-0.27072-0.340625)*1300+12262.5*0.25+5884*0.2</f>
        <v>44681.076500000003</v>
      </c>
      <c r="P66" s="27"/>
      <c r="Q66" s="27">
        <v>44681</v>
      </c>
      <c r="R66" s="19" t="s">
        <v>207</v>
      </c>
      <c r="S66" s="41" t="s">
        <v>208</v>
      </c>
      <c r="T66" s="17"/>
    </row>
    <row r="67" spans="1:20" s="4" customFormat="1" ht="36.75" customHeight="1">
      <c r="A67" s="17">
        <v>61</v>
      </c>
      <c r="B67" s="17" t="s">
        <v>196</v>
      </c>
      <c r="C67" s="17" t="s">
        <v>197</v>
      </c>
      <c r="D67" s="18" t="s">
        <v>209</v>
      </c>
      <c r="E67" s="19" t="s">
        <v>27</v>
      </c>
      <c r="F67" s="19" t="s">
        <v>28</v>
      </c>
      <c r="G67" s="20">
        <f t="shared" si="1"/>
        <v>19.835000000000001</v>
      </c>
      <c r="H67" s="20"/>
      <c r="I67" s="20"/>
      <c r="J67" s="20">
        <v>19.835000000000001</v>
      </c>
      <c r="K67" s="20"/>
      <c r="L67" s="26">
        <v>2019</v>
      </c>
      <c r="M67" s="26">
        <v>2020</v>
      </c>
      <c r="N67" s="27">
        <v>5114</v>
      </c>
      <c r="O67" s="27">
        <v>3967</v>
      </c>
      <c r="P67" s="27"/>
      <c r="Q67" s="27">
        <v>3967</v>
      </c>
      <c r="R67" s="19" t="s">
        <v>210</v>
      </c>
      <c r="S67" s="42" t="s">
        <v>211</v>
      </c>
      <c r="T67" s="17"/>
    </row>
    <row r="68" spans="1:20" s="4" customFormat="1" ht="36.75" customHeight="1">
      <c r="A68" s="17">
        <v>62</v>
      </c>
      <c r="B68" s="17" t="s">
        <v>196</v>
      </c>
      <c r="C68" s="17" t="s">
        <v>212</v>
      </c>
      <c r="D68" s="18" t="s">
        <v>213</v>
      </c>
      <c r="E68" s="19" t="s">
        <v>27</v>
      </c>
      <c r="F68" s="19" t="s">
        <v>28</v>
      </c>
      <c r="G68" s="20">
        <f t="shared" si="1"/>
        <v>10.339</v>
      </c>
      <c r="H68" s="20"/>
      <c r="I68" s="20">
        <v>10.339</v>
      </c>
      <c r="J68" s="20"/>
      <c r="K68" s="20"/>
      <c r="L68" s="26">
        <v>2019</v>
      </c>
      <c r="M68" s="26">
        <v>2019</v>
      </c>
      <c r="N68" s="27">
        <v>4714</v>
      </c>
      <c r="O68" s="27">
        <v>2068</v>
      </c>
      <c r="P68" s="27"/>
      <c r="Q68" s="27">
        <v>2068</v>
      </c>
      <c r="R68" s="19" t="s">
        <v>214</v>
      </c>
      <c r="S68" s="41" t="s">
        <v>215</v>
      </c>
      <c r="T68" s="17"/>
    </row>
    <row r="69" spans="1:20" s="4" customFormat="1" ht="36.75" customHeight="1">
      <c r="A69" s="17">
        <v>63</v>
      </c>
      <c r="B69" s="17" t="s">
        <v>196</v>
      </c>
      <c r="C69" s="17" t="s">
        <v>197</v>
      </c>
      <c r="D69" s="18" t="s">
        <v>216</v>
      </c>
      <c r="E69" s="19" t="s">
        <v>27</v>
      </c>
      <c r="F69" s="19" t="s">
        <v>28</v>
      </c>
      <c r="G69" s="20">
        <f t="shared" si="1"/>
        <v>8</v>
      </c>
      <c r="H69" s="20"/>
      <c r="I69" s="20"/>
      <c r="J69" s="20"/>
      <c r="K69" s="20">
        <v>8</v>
      </c>
      <c r="L69" s="26">
        <v>2019</v>
      </c>
      <c r="M69" s="26">
        <v>2019</v>
      </c>
      <c r="N69" s="27">
        <v>2376</v>
      </c>
      <c r="O69" s="27">
        <v>1160</v>
      </c>
      <c r="P69" s="27"/>
      <c r="Q69" s="27">
        <v>870</v>
      </c>
      <c r="R69" s="19" t="s">
        <v>217</v>
      </c>
      <c r="S69" s="42" t="s">
        <v>218</v>
      </c>
      <c r="T69" s="27"/>
    </row>
    <row r="70" spans="1:20" s="4" customFormat="1" ht="36.75" customHeight="1">
      <c r="A70" s="17">
        <v>64</v>
      </c>
      <c r="B70" s="17" t="s">
        <v>196</v>
      </c>
      <c r="C70" s="17" t="s">
        <v>219</v>
      </c>
      <c r="D70" s="18" t="s">
        <v>220</v>
      </c>
      <c r="E70" s="19" t="s">
        <v>27</v>
      </c>
      <c r="F70" s="19" t="s">
        <v>28</v>
      </c>
      <c r="G70" s="20">
        <f t="shared" si="1"/>
        <v>36.225999999999999</v>
      </c>
      <c r="H70" s="20"/>
      <c r="I70" s="20"/>
      <c r="J70" s="20"/>
      <c r="K70" s="20">
        <v>36.225999999999999</v>
      </c>
      <c r="L70" s="26">
        <v>2019</v>
      </c>
      <c r="M70" s="26">
        <v>2019</v>
      </c>
      <c r="N70" s="27">
        <v>11655.77</v>
      </c>
      <c r="O70" s="27">
        <f>K70*145</f>
        <v>5252.77</v>
      </c>
      <c r="P70" s="27"/>
      <c r="Q70" s="27">
        <v>5253</v>
      </c>
      <c r="R70" s="19" t="s">
        <v>221</v>
      </c>
      <c r="S70" s="42" t="s">
        <v>222</v>
      </c>
      <c r="T70" s="27"/>
    </row>
    <row r="71" spans="1:20" s="4" customFormat="1" ht="36.75" customHeight="1">
      <c r="A71" s="17">
        <v>65</v>
      </c>
      <c r="B71" s="17" t="s">
        <v>196</v>
      </c>
      <c r="C71" s="17" t="s">
        <v>212</v>
      </c>
      <c r="D71" s="18" t="s">
        <v>223</v>
      </c>
      <c r="E71" s="19" t="s">
        <v>27</v>
      </c>
      <c r="F71" s="19" t="s">
        <v>28</v>
      </c>
      <c r="G71" s="20">
        <f t="shared" si="1"/>
        <v>28.013999999999999</v>
      </c>
      <c r="H71" s="20"/>
      <c r="I71" s="20"/>
      <c r="J71" s="20"/>
      <c r="K71" s="20">
        <v>28.013999999999999</v>
      </c>
      <c r="L71" s="26">
        <v>2019</v>
      </c>
      <c r="M71" s="26">
        <v>2020</v>
      </c>
      <c r="N71" s="27">
        <v>6695</v>
      </c>
      <c r="O71" s="27">
        <v>4062</v>
      </c>
      <c r="P71" s="27"/>
      <c r="Q71" s="27">
        <v>2000</v>
      </c>
      <c r="R71" s="19" t="s">
        <v>224</v>
      </c>
      <c r="S71" s="41"/>
      <c r="T71" s="27"/>
    </row>
    <row r="72" spans="1:20" s="4" customFormat="1" ht="36.75" customHeight="1">
      <c r="A72" s="17">
        <v>66</v>
      </c>
      <c r="B72" s="17" t="s">
        <v>196</v>
      </c>
      <c r="C72" s="17" t="s">
        <v>204</v>
      </c>
      <c r="D72" s="18" t="s">
        <v>225</v>
      </c>
      <c r="E72" s="19" t="s">
        <v>27</v>
      </c>
      <c r="F72" s="19" t="s">
        <v>28</v>
      </c>
      <c r="G72" s="20">
        <f t="shared" si="1"/>
        <v>29.210999999999999</v>
      </c>
      <c r="H72" s="20"/>
      <c r="I72" s="20"/>
      <c r="J72" s="28">
        <v>15.2</v>
      </c>
      <c r="K72" s="28">
        <v>14.010999999999999</v>
      </c>
      <c r="L72" s="26">
        <v>2019</v>
      </c>
      <c r="M72" s="26">
        <v>2019</v>
      </c>
      <c r="N72" s="27">
        <v>8530</v>
      </c>
      <c r="O72" s="27">
        <f>J72*200+K72*145</f>
        <v>5071.5950000000003</v>
      </c>
      <c r="P72" s="27"/>
      <c r="Q72" s="27">
        <v>4366</v>
      </c>
      <c r="R72" s="19" t="s">
        <v>226</v>
      </c>
      <c r="S72" s="41"/>
      <c r="T72" s="27"/>
    </row>
    <row r="73" spans="1:20" s="4" customFormat="1" ht="36.75" customHeight="1">
      <c r="A73" s="17">
        <v>67</v>
      </c>
      <c r="B73" s="17" t="s">
        <v>196</v>
      </c>
      <c r="C73" s="17" t="s">
        <v>204</v>
      </c>
      <c r="D73" s="18" t="s">
        <v>227</v>
      </c>
      <c r="E73" s="19" t="s">
        <v>27</v>
      </c>
      <c r="F73" s="19" t="s">
        <v>28</v>
      </c>
      <c r="G73" s="20">
        <f t="shared" si="1"/>
        <v>26.879000000000001</v>
      </c>
      <c r="H73" s="20"/>
      <c r="I73" s="20"/>
      <c r="J73" s="20">
        <v>26.879000000000001</v>
      </c>
      <c r="K73" s="20"/>
      <c r="L73" s="26">
        <v>2019</v>
      </c>
      <c r="M73" s="26">
        <v>2019</v>
      </c>
      <c r="N73" s="27">
        <v>7598</v>
      </c>
      <c r="O73" s="27">
        <f>G73*200</f>
        <v>5375.8</v>
      </c>
      <c r="P73" s="27"/>
      <c r="Q73" s="27">
        <v>2000</v>
      </c>
      <c r="R73" s="19" t="s">
        <v>228</v>
      </c>
      <c r="S73" s="41"/>
      <c r="T73" s="27"/>
    </row>
    <row r="74" spans="1:20" s="4" customFormat="1" ht="36.75" customHeight="1">
      <c r="A74" s="17">
        <v>68</v>
      </c>
      <c r="B74" s="17" t="s">
        <v>196</v>
      </c>
      <c r="C74" s="17" t="s">
        <v>229</v>
      </c>
      <c r="D74" s="18" t="s">
        <v>230</v>
      </c>
      <c r="E74" s="19" t="s">
        <v>27</v>
      </c>
      <c r="F74" s="19" t="s">
        <v>28</v>
      </c>
      <c r="G74" s="20">
        <f t="shared" si="1"/>
        <v>24.794</v>
      </c>
      <c r="H74" s="20"/>
      <c r="I74" s="20"/>
      <c r="J74" s="20">
        <v>10.074999999999999</v>
      </c>
      <c r="K74" s="20">
        <v>14.718999999999999</v>
      </c>
      <c r="L74" s="26">
        <v>2019</v>
      </c>
      <c r="M74" s="26">
        <v>2019</v>
      </c>
      <c r="N74" s="27">
        <v>5812</v>
      </c>
      <c r="O74" s="27">
        <f>J74*200+K74*145</f>
        <v>4149.2550000000001</v>
      </c>
      <c r="P74" s="27"/>
      <c r="Q74" s="27">
        <v>3750</v>
      </c>
      <c r="R74" s="19" t="s">
        <v>231</v>
      </c>
      <c r="S74" s="41"/>
      <c r="T74" s="27"/>
    </row>
    <row r="75" spans="1:20" s="4" customFormat="1" ht="36.75" customHeight="1">
      <c r="A75" s="17">
        <v>69</v>
      </c>
      <c r="B75" s="17" t="s">
        <v>196</v>
      </c>
      <c r="C75" s="17" t="s">
        <v>212</v>
      </c>
      <c r="D75" s="18" t="s">
        <v>232</v>
      </c>
      <c r="E75" s="19" t="s">
        <v>27</v>
      </c>
      <c r="F75" s="19" t="s">
        <v>28</v>
      </c>
      <c r="G75" s="20">
        <f t="shared" si="1"/>
        <v>4.0309999999999997</v>
      </c>
      <c r="H75" s="20"/>
      <c r="I75" s="20"/>
      <c r="J75" s="20">
        <v>4.0309999999999997</v>
      </c>
      <c r="K75" s="20"/>
      <c r="L75" s="26">
        <v>2019</v>
      </c>
      <c r="M75" s="26">
        <v>2019</v>
      </c>
      <c r="N75" s="27">
        <v>996</v>
      </c>
      <c r="O75" s="27">
        <v>806.2</v>
      </c>
      <c r="P75" s="27"/>
      <c r="Q75" s="27">
        <v>806</v>
      </c>
      <c r="R75" s="19" t="s">
        <v>233</v>
      </c>
      <c r="S75" s="19" t="s">
        <v>234</v>
      </c>
      <c r="T75" s="17"/>
    </row>
    <row r="76" spans="1:20" s="4" customFormat="1" ht="36.75" customHeight="1">
      <c r="A76" s="17">
        <v>70</v>
      </c>
      <c r="B76" s="17" t="s">
        <v>196</v>
      </c>
      <c r="C76" s="17" t="s">
        <v>235</v>
      </c>
      <c r="D76" s="18" t="s">
        <v>236</v>
      </c>
      <c r="E76" s="19" t="s">
        <v>27</v>
      </c>
      <c r="F76" s="19" t="s">
        <v>28</v>
      </c>
      <c r="G76" s="20">
        <f t="shared" si="1"/>
        <v>17.646000000000001</v>
      </c>
      <c r="H76" s="20"/>
      <c r="I76" s="20"/>
      <c r="J76" s="20">
        <v>17.646000000000001</v>
      </c>
      <c r="K76" s="20"/>
      <c r="L76" s="26">
        <v>2019</v>
      </c>
      <c r="M76" s="26">
        <v>2020</v>
      </c>
      <c r="N76" s="27">
        <v>6912</v>
      </c>
      <c r="O76" s="27">
        <f>J76*200</f>
        <v>3529.2</v>
      </c>
      <c r="P76" s="27"/>
      <c r="Q76" s="27">
        <v>3529</v>
      </c>
      <c r="R76" s="19" t="s">
        <v>237</v>
      </c>
      <c r="S76" s="41"/>
      <c r="T76" s="17"/>
    </row>
    <row r="77" spans="1:20" s="4" customFormat="1" ht="36.75" customHeight="1">
      <c r="A77" s="17">
        <v>71</v>
      </c>
      <c r="B77" s="17" t="s">
        <v>196</v>
      </c>
      <c r="C77" s="17" t="s">
        <v>235</v>
      </c>
      <c r="D77" s="18" t="s">
        <v>238</v>
      </c>
      <c r="E77" s="19" t="s">
        <v>27</v>
      </c>
      <c r="F77" s="19" t="s">
        <v>28</v>
      </c>
      <c r="G77" s="20">
        <f t="shared" si="1"/>
        <v>10.552</v>
      </c>
      <c r="H77" s="20"/>
      <c r="I77" s="20"/>
      <c r="J77" s="20"/>
      <c r="K77" s="20">
        <v>10.552</v>
      </c>
      <c r="L77" s="26">
        <v>2019</v>
      </c>
      <c r="M77" s="26">
        <v>2020</v>
      </c>
      <c r="N77" s="27">
        <v>2268.1</v>
      </c>
      <c r="O77" s="27">
        <f>K77*145</f>
        <v>1530.04</v>
      </c>
      <c r="P77" s="27"/>
      <c r="Q77" s="27">
        <v>1530</v>
      </c>
      <c r="R77" s="19" t="s">
        <v>239</v>
      </c>
      <c r="S77" s="41"/>
      <c r="T77" s="27"/>
    </row>
    <row r="78" spans="1:20" s="4" customFormat="1" ht="36.75" customHeight="1">
      <c r="A78" s="17">
        <v>72</v>
      </c>
      <c r="B78" s="17" t="s">
        <v>196</v>
      </c>
      <c r="C78" s="17" t="s">
        <v>201</v>
      </c>
      <c r="D78" s="18" t="s">
        <v>240</v>
      </c>
      <c r="E78" s="19" t="s">
        <v>27</v>
      </c>
      <c r="F78" s="19" t="s">
        <v>28</v>
      </c>
      <c r="G78" s="20">
        <f t="shared" si="1"/>
        <v>8.6170000000000009</v>
      </c>
      <c r="H78" s="20"/>
      <c r="I78" s="20"/>
      <c r="J78" s="20"/>
      <c r="K78" s="20">
        <v>8.6170000000000009</v>
      </c>
      <c r="L78" s="26">
        <v>2019</v>
      </c>
      <c r="M78" s="26">
        <v>2019</v>
      </c>
      <c r="N78" s="27">
        <v>1853</v>
      </c>
      <c r="O78" s="27">
        <v>1249</v>
      </c>
      <c r="P78" s="27"/>
      <c r="Q78" s="27">
        <v>937</v>
      </c>
      <c r="R78" s="19" t="s">
        <v>241</v>
      </c>
      <c r="S78" s="42" t="s">
        <v>242</v>
      </c>
      <c r="T78" s="27"/>
    </row>
    <row r="79" spans="1:20" s="4" customFormat="1" ht="36.75" customHeight="1">
      <c r="A79" s="17">
        <v>73</v>
      </c>
      <c r="B79" s="17" t="s">
        <v>196</v>
      </c>
      <c r="C79" s="17" t="s">
        <v>197</v>
      </c>
      <c r="D79" s="18" t="s">
        <v>243</v>
      </c>
      <c r="E79" s="19" t="s">
        <v>27</v>
      </c>
      <c r="F79" s="19" t="s">
        <v>28</v>
      </c>
      <c r="G79" s="20">
        <f t="shared" si="1"/>
        <v>12.587999999999999</v>
      </c>
      <c r="H79" s="20"/>
      <c r="I79" s="20"/>
      <c r="J79" s="20">
        <v>12.587999999999999</v>
      </c>
      <c r="K79" s="20"/>
      <c r="L79" s="26">
        <v>2019</v>
      </c>
      <c r="M79" s="26">
        <v>2019</v>
      </c>
      <c r="N79" s="27">
        <v>3658</v>
      </c>
      <c r="O79" s="27">
        <f>J79*200</f>
        <v>2517.6</v>
      </c>
      <c r="P79" s="27"/>
      <c r="Q79" s="27">
        <v>1950</v>
      </c>
      <c r="R79" s="19" t="s">
        <v>244</v>
      </c>
      <c r="S79" s="42" t="s">
        <v>245</v>
      </c>
      <c r="T79" s="27"/>
    </row>
    <row r="80" spans="1:20" s="4" customFormat="1" ht="36.75" customHeight="1">
      <c r="A80" s="17">
        <v>74</v>
      </c>
      <c r="B80" s="17" t="s">
        <v>196</v>
      </c>
      <c r="C80" s="17" t="s">
        <v>212</v>
      </c>
      <c r="D80" s="18" t="s">
        <v>246</v>
      </c>
      <c r="E80" s="19" t="s">
        <v>27</v>
      </c>
      <c r="F80" s="19" t="s">
        <v>34</v>
      </c>
      <c r="G80" s="20">
        <f t="shared" si="1"/>
        <v>9.3089999999999993</v>
      </c>
      <c r="H80" s="20"/>
      <c r="I80" s="20">
        <v>9.3089999999999993</v>
      </c>
      <c r="J80" s="20"/>
      <c r="K80" s="20"/>
      <c r="L80" s="26">
        <v>2019</v>
      </c>
      <c r="M80" s="26">
        <v>2020</v>
      </c>
      <c r="N80" s="27">
        <v>3497</v>
      </c>
      <c r="O80" s="27">
        <f>I80*250</f>
        <v>2327.25</v>
      </c>
      <c r="P80" s="27"/>
      <c r="Q80" s="27">
        <v>800</v>
      </c>
      <c r="R80" s="19" t="s">
        <v>247</v>
      </c>
      <c r="S80" s="41"/>
      <c r="T80" s="27"/>
    </row>
    <row r="81" spans="1:251" s="4" customFormat="1" ht="36.75" customHeight="1">
      <c r="A81" s="17">
        <v>75</v>
      </c>
      <c r="B81" s="17" t="s">
        <v>196</v>
      </c>
      <c r="C81" s="17" t="s">
        <v>197</v>
      </c>
      <c r="D81" s="18" t="s">
        <v>248</v>
      </c>
      <c r="E81" s="19" t="s">
        <v>27</v>
      </c>
      <c r="F81" s="19" t="s">
        <v>34</v>
      </c>
      <c r="G81" s="20">
        <f t="shared" si="1"/>
        <v>24.815000000000001</v>
      </c>
      <c r="H81" s="20"/>
      <c r="I81" s="20"/>
      <c r="J81" s="20">
        <v>24.815000000000001</v>
      </c>
      <c r="K81" s="20"/>
      <c r="L81" s="26">
        <v>2019</v>
      </c>
      <c r="M81" s="26">
        <v>2020</v>
      </c>
      <c r="N81" s="27">
        <v>51433</v>
      </c>
      <c r="O81" s="27">
        <f>J81*250</f>
        <v>6203.75</v>
      </c>
      <c r="P81" s="27"/>
      <c r="Q81" s="27">
        <v>3000</v>
      </c>
      <c r="R81" s="19" t="s">
        <v>249</v>
      </c>
      <c r="S81" s="41"/>
      <c r="T81" s="27"/>
    </row>
    <row r="82" spans="1:251" s="4" customFormat="1" ht="36.75" customHeight="1">
      <c r="A82" s="17">
        <v>76</v>
      </c>
      <c r="B82" s="17" t="s">
        <v>196</v>
      </c>
      <c r="C82" s="17" t="s">
        <v>219</v>
      </c>
      <c r="D82" s="18" t="s">
        <v>250</v>
      </c>
      <c r="E82" s="19" t="s">
        <v>27</v>
      </c>
      <c r="F82" s="19" t="s">
        <v>152</v>
      </c>
      <c r="G82" s="20">
        <f t="shared" si="1"/>
        <v>21.227</v>
      </c>
      <c r="H82" s="20"/>
      <c r="I82" s="20">
        <v>18.132999999999999</v>
      </c>
      <c r="J82" s="20"/>
      <c r="K82" s="20">
        <v>3.0939999999999999</v>
      </c>
      <c r="L82" s="26">
        <v>2019</v>
      </c>
      <c r="M82" s="26">
        <v>2021</v>
      </c>
      <c r="N82" s="29">
        <v>22914</v>
      </c>
      <c r="O82" s="27">
        <f>250*I82+200*K82</f>
        <v>5152.05</v>
      </c>
      <c r="P82" s="27"/>
      <c r="Q82" s="27">
        <v>2061</v>
      </c>
      <c r="R82" s="19" t="s">
        <v>251</v>
      </c>
      <c r="S82" s="42" t="s">
        <v>252</v>
      </c>
      <c r="T82" s="27"/>
    </row>
    <row r="83" spans="1:251" s="4" customFormat="1" ht="36.75" customHeight="1">
      <c r="A83" s="17">
        <v>77</v>
      </c>
      <c r="B83" s="17" t="s">
        <v>196</v>
      </c>
      <c r="C83" s="17" t="s">
        <v>235</v>
      </c>
      <c r="D83" s="18" t="s">
        <v>253</v>
      </c>
      <c r="E83" s="19" t="s">
        <v>27</v>
      </c>
      <c r="F83" s="19" t="s">
        <v>28</v>
      </c>
      <c r="G83" s="20">
        <f t="shared" si="1"/>
        <v>8.7210000000000001</v>
      </c>
      <c r="H83" s="20"/>
      <c r="I83" s="20"/>
      <c r="J83" s="20"/>
      <c r="K83" s="20">
        <v>8.7210000000000001</v>
      </c>
      <c r="L83" s="26">
        <v>2019</v>
      </c>
      <c r="M83" s="26">
        <v>2020</v>
      </c>
      <c r="N83" s="29">
        <v>1980</v>
      </c>
      <c r="O83" s="27">
        <f>I83*200+K83*145</f>
        <v>1264.5450000000001</v>
      </c>
      <c r="P83" s="27"/>
      <c r="Q83" s="27">
        <v>1265</v>
      </c>
      <c r="R83" s="42" t="s">
        <v>254</v>
      </c>
      <c r="S83" s="41"/>
      <c r="T83" s="27"/>
    </row>
    <row r="84" spans="1:251" s="4" customFormat="1" ht="36.75" customHeight="1">
      <c r="A84" s="17">
        <v>78</v>
      </c>
      <c r="B84" s="17" t="s">
        <v>196</v>
      </c>
      <c r="C84" s="17" t="s">
        <v>229</v>
      </c>
      <c r="D84" s="18" t="s">
        <v>255</v>
      </c>
      <c r="E84" s="19" t="s">
        <v>27</v>
      </c>
      <c r="F84" s="19" t="s">
        <v>28</v>
      </c>
      <c r="G84" s="20">
        <f t="shared" si="1"/>
        <v>20.556000000000001</v>
      </c>
      <c r="H84" s="20"/>
      <c r="I84" s="20"/>
      <c r="J84" s="20"/>
      <c r="K84" s="20">
        <v>20.556000000000001</v>
      </c>
      <c r="L84" s="26">
        <v>2019</v>
      </c>
      <c r="M84" s="26">
        <v>2020</v>
      </c>
      <c r="N84" s="29">
        <v>4216</v>
      </c>
      <c r="O84" s="27">
        <f>K84*145</f>
        <v>2980.62</v>
      </c>
      <c r="P84" s="27"/>
      <c r="Q84" s="27">
        <v>2981</v>
      </c>
      <c r="R84" s="19" t="s">
        <v>256</v>
      </c>
      <c r="S84" s="41"/>
      <c r="T84" s="27"/>
    </row>
    <row r="85" spans="1:251" s="4" customFormat="1" ht="36.75" customHeight="1">
      <c r="A85" s="17">
        <v>79</v>
      </c>
      <c r="B85" s="17" t="s">
        <v>196</v>
      </c>
      <c r="C85" s="17" t="s">
        <v>229</v>
      </c>
      <c r="D85" s="18" t="s">
        <v>257</v>
      </c>
      <c r="E85" s="19" t="s">
        <v>27</v>
      </c>
      <c r="F85" s="19" t="s">
        <v>28</v>
      </c>
      <c r="G85" s="20">
        <f t="shared" si="1"/>
        <v>13.516</v>
      </c>
      <c r="H85" s="20"/>
      <c r="I85" s="20"/>
      <c r="J85" s="20"/>
      <c r="K85" s="20">
        <v>13.516</v>
      </c>
      <c r="L85" s="26">
        <v>2019</v>
      </c>
      <c r="M85" s="26">
        <v>2020</v>
      </c>
      <c r="N85" s="29">
        <v>2643</v>
      </c>
      <c r="O85" s="27">
        <f t="shared" ref="O85:O91" si="2">I85*200+K85*145</f>
        <v>1959.82</v>
      </c>
      <c r="P85" s="27"/>
      <c r="Q85" s="27">
        <v>1960</v>
      </c>
      <c r="R85" s="19" t="s">
        <v>258</v>
      </c>
      <c r="S85" s="41"/>
      <c r="T85" s="27"/>
    </row>
    <row r="86" spans="1:251" s="4" customFormat="1" ht="36.75" customHeight="1">
      <c r="A86" s="17">
        <v>80</v>
      </c>
      <c r="B86" s="17" t="s">
        <v>196</v>
      </c>
      <c r="C86" s="17" t="s">
        <v>201</v>
      </c>
      <c r="D86" s="18" t="s">
        <v>259</v>
      </c>
      <c r="E86" s="19" t="s">
        <v>27</v>
      </c>
      <c r="F86" s="19" t="s">
        <v>28</v>
      </c>
      <c r="G86" s="20">
        <f t="shared" si="1"/>
        <v>18.451000000000001</v>
      </c>
      <c r="H86" s="20"/>
      <c r="I86" s="20">
        <v>18.451000000000001</v>
      </c>
      <c r="J86" s="20"/>
      <c r="K86" s="20"/>
      <c r="L86" s="26">
        <v>2019</v>
      </c>
      <c r="M86" s="26">
        <v>2020</v>
      </c>
      <c r="N86" s="29">
        <v>4415</v>
      </c>
      <c r="O86" s="27">
        <f t="shared" si="2"/>
        <v>3690.2</v>
      </c>
      <c r="P86" s="27"/>
      <c r="Q86" s="27">
        <v>2122</v>
      </c>
      <c r="R86" s="19" t="s">
        <v>260</v>
      </c>
      <c r="S86" s="42" t="s">
        <v>261</v>
      </c>
      <c r="T86" s="27"/>
    </row>
    <row r="87" spans="1:251" s="4" customFormat="1" ht="36.75" customHeight="1">
      <c r="A87" s="17">
        <v>81</v>
      </c>
      <c r="B87" s="17" t="s">
        <v>196</v>
      </c>
      <c r="C87" s="17" t="s">
        <v>204</v>
      </c>
      <c r="D87" s="18" t="s">
        <v>262</v>
      </c>
      <c r="E87" s="19" t="s">
        <v>27</v>
      </c>
      <c r="F87" s="19" t="s">
        <v>28</v>
      </c>
      <c r="G87" s="20">
        <f t="shared" si="1"/>
        <v>9.6120000000000001</v>
      </c>
      <c r="H87" s="20"/>
      <c r="I87" s="20">
        <v>4.6079999999999997</v>
      </c>
      <c r="J87" s="20"/>
      <c r="K87" s="20">
        <v>5.0039999999999996</v>
      </c>
      <c r="L87" s="26">
        <v>2019</v>
      </c>
      <c r="M87" s="26">
        <v>2020</v>
      </c>
      <c r="N87" s="29">
        <v>2694</v>
      </c>
      <c r="O87" s="27">
        <f t="shared" si="2"/>
        <v>1647.18</v>
      </c>
      <c r="P87" s="27"/>
      <c r="Q87" s="27">
        <v>1474</v>
      </c>
      <c r="R87" s="19" t="s">
        <v>263</v>
      </c>
      <c r="S87" s="41"/>
      <c r="T87" s="27"/>
    </row>
    <row r="88" spans="1:251" s="4" customFormat="1" ht="36.75" customHeight="1">
      <c r="A88" s="17">
        <v>82</v>
      </c>
      <c r="B88" s="17" t="s">
        <v>196</v>
      </c>
      <c r="C88" s="17" t="s">
        <v>204</v>
      </c>
      <c r="D88" s="18" t="s">
        <v>264</v>
      </c>
      <c r="E88" s="19" t="s">
        <v>27</v>
      </c>
      <c r="F88" s="19" t="s">
        <v>28</v>
      </c>
      <c r="G88" s="20">
        <f t="shared" si="1"/>
        <v>17.335999999999999</v>
      </c>
      <c r="H88" s="20"/>
      <c r="I88" s="20">
        <v>5.577</v>
      </c>
      <c r="J88" s="20"/>
      <c r="K88" s="20">
        <v>11.759</v>
      </c>
      <c r="L88" s="26">
        <v>2019</v>
      </c>
      <c r="M88" s="26">
        <v>2020</v>
      </c>
      <c r="N88" s="29">
        <v>4600</v>
      </c>
      <c r="O88" s="27">
        <f t="shared" si="2"/>
        <v>2820.4549999999999</v>
      </c>
      <c r="P88" s="27"/>
      <c r="Q88" s="27">
        <v>1990</v>
      </c>
      <c r="R88" s="19" t="s">
        <v>265</v>
      </c>
      <c r="S88" s="41"/>
      <c r="T88" s="27"/>
    </row>
    <row r="89" spans="1:251" s="4" customFormat="1" ht="36.75" customHeight="1">
      <c r="A89" s="17">
        <v>83</v>
      </c>
      <c r="B89" s="17" t="s">
        <v>196</v>
      </c>
      <c r="C89" s="17" t="s">
        <v>204</v>
      </c>
      <c r="D89" s="18" t="s">
        <v>266</v>
      </c>
      <c r="E89" s="19" t="s">
        <v>27</v>
      </c>
      <c r="F89" s="19" t="s">
        <v>28</v>
      </c>
      <c r="G89" s="20">
        <f t="shared" si="1"/>
        <v>11.865</v>
      </c>
      <c r="H89" s="20"/>
      <c r="I89" s="20">
        <v>11.865</v>
      </c>
      <c r="J89" s="20"/>
      <c r="K89" s="20"/>
      <c r="L89" s="26">
        <v>2019</v>
      </c>
      <c r="M89" s="26">
        <v>2020</v>
      </c>
      <c r="N89" s="29">
        <v>2979</v>
      </c>
      <c r="O89" s="27">
        <f t="shared" si="2"/>
        <v>2373</v>
      </c>
      <c r="P89" s="27"/>
      <c r="Q89" s="27">
        <v>1500</v>
      </c>
      <c r="R89" s="19" t="s">
        <v>267</v>
      </c>
      <c r="S89" s="41"/>
      <c r="T89" s="27"/>
    </row>
    <row r="90" spans="1:251" s="4" customFormat="1" ht="36.75" customHeight="1">
      <c r="A90" s="17">
        <v>84</v>
      </c>
      <c r="B90" s="17" t="s">
        <v>196</v>
      </c>
      <c r="C90" s="17" t="s">
        <v>204</v>
      </c>
      <c r="D90" s="18" t="s">
        <v>268</v>
      </c>
      <c r="E90" s="19" t="s">
        <v>27</v>
      </c>
      <c r="F90" s="19" t="s">
        <v>28</v>
      </c>
      <c r="G90" s="20">
        <f t="shared" si="1"/>
        <v>9.6129999999999995</v>
      </c>
      <c r="H90" s="20"/>
      <c r="I90" s="20">
        <v>9.6129999999999995</v>
      </c>
      <c r="J90" s="20"/>
      <c r="K90" s="20"/>
      <c r="L90" s="26">
        <v>2019</v>
      </c>
      <c r="M90" s="26">
        <v>2020</v>
      </c>
      <c r="N90" s="29">
        <v>2667</v>
      </c>
      <c r="O90" s="27">
        <f t="shared" si="2"/>
        <v>1922.6</v>
      </c>
      <c r="P90" s="27"/>
      <c r="Q90" s="27">
        <v>1000</v>
      </c>
      <c r="R90" s="19" t="s">
        <v>269</v>
      </c>
      <c r="S90" s="41"/>
      <c r="T90" s="27"/>
    </row>
    <row r="91" spans="1:251" s="4" customFormat="1" ht="36.75" customHeight="1">
      <c r="A91" s="17">
        <v>85</v>
      </c>
      <c r="B91" s="17" t="s">
        <v>196</v>
      </c>
      <c r="C91" s="17" t="s">
        <v>212</v>
      </c>
      <c r="D91" s="18" t="s">
        <v>270</v>
      </c>
      <c r="E91" s="19" t="s">
        <v>27</v>
      </c>
      <c r="F91" s="19" t="s">
        <v>28</v>
      </c>
      <c r="G91" s="20">
        <f t="shared" si="1"/>
        <v>8.4009999999999998</v>
      </c>
      <c r="H91" s="20"/>
      <c r="I91" s="20">
        <v>8.4009999999999998</v>
      </c>
      <c r="J91" s="20"/>
      <c r="K91" s="20"/>
      <c r="L91" s="26">
        <v>2019</v>
      </c>
      <c r="M91" s="26">
        <v>2020</v>
      </c>
      <c r="N91" s="29">
        <v>2758</v>
      </c>
      <c r="O91" s="27">
        <f t="shared" si="2"/>
        <v>1680.2</v>
      </c>
      <c r="P91" s="27"/>
      <c r="Q91" s="27">
        <v>1680</v>
      </c>
      <c r="R91" s="19" t="s">
        <v>237</v>
      </c>
      <c r="S91" s="41"/>
      <c r="T91" s="27"/>
    </row>
    <row r="92" spans="1:251" s="4" customFormat="1" ht="36.75" customHeight="1">
      <c r="A92" s="17">
        <v>86</v>
      </c>
      <c r="B92" s="17" t="s">
        <v>271</v>
      </c>
      <c r="C92" s="17" t="s">
        <v>272</v>
      </c>
      <c r="D92" s="18" t="s">
        <v>273</v>
      </c>
      <c r="E92" s="19" t="s">
        <v>48</v>
      </c>
      <c r="F92" s="19" t="s">
        <v>28</v>
      </c>
      <c r="G92" s="20">
        <v>20.513999999999999</v>
      </c>
      <c r="H92" s="20">
        <v>20.513999999999999</v>
      </c>
      <c r="I92" s="20"/>
      <c r="J92" s="20"/>
      <c r="K92" s="20"/>
      <c r="L92" s="26">
        <v>2019</v>
      </c>
      <c r="M92" s="26">
        <v>2019</v>
      </c>
      <c r="N92" s="27">
        <v>13847</v>
      </c>
      <c r="O92" s="27">
        <v>10257</v>
      </c>
      <c r="P92" s="27"/>
      <c r="Q92" s="27">
        <v>6000</v>
      </c>
      <c r="R92" s="19" t="s">
        <v>274</v>
      </c>
      <c r="S92" s="33"/>
      <c r="T92" s="43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</row>
    <row r="93" spans="1:251" s="4" customFormat="1" ht="36.75" customHeight="1">
      <c r="A93" s="17">
        <v>87</v>
      </c>
      <c r="B93" s="17" t="s">
        <v>271</v>
      </c>
      <c r="C93" s="17" t="s">
        <v>275</v>
      </c>
      <c r="D93" s="18" t="s">
        <v>276</v>
      </c>
      <c r="E93" s="19" t="s">
        <v>27</v>
      </c>
      <c r="F93" s="19" t="s">
        <v>28</v>
      </c>
      <c r="G93" s="20">
        <v>5.8250000000000002</v>
      </c>
      <c r="H93" s="20"/>
      <c r="I93" s="20"/>
      <c r="J93" s="20"/>
      <c r="K93" s="20">
        <v>5.8250000000000002</v>
      </c>
      <c r="L93" s="26">
        <v>2019</v>
      </c>
      <c r="M93" s="26">
        <v>2019</v>
      </c>
      <c r="N93" s="27">
        <v>1599</v>
      </c>
      <c r="O93" s="27">
        <v>845</v>
      </c>
      <c r="P93" s="27"/>
      <c r="Q93" s="27">
        <v>845</v>
      </c>
      <c r="R93" s="19" t="s">
        <v>277</v>
      </c>
      <c r="S93" s="33"/>
      <c r="T93" s="17"/>
    </row>
    <row r="94" spans="1:251" s="5" customFormat="1" ht="43.5" customHeight="1">
      <c r="A94" s="17">
        <v>88</v>
      </c>
      <c r="B94" s="17" t="s">
        <v>271</v>
      </c>
      <c r="C94" s="17" t="s">
        <v>278</v>
      </c>
      <c r="D94" s="18" t="s">
        <v>279</v>
      </c>
      <c r="E94" s="19" t="s">
        <v>27</v>
      </c>
      <c r="F94" s="19" t="s">
        <v>28</v>
      </c>
      <c r="G94" s="20">
        <v>15.491</v>
      </c>
      <c r="H94" s="20"/>
      <c r="I94" s="20"/>
      <c r="J94" s="20">
        <v>7.4039999999999999</v>
      </c>
      <c r="K94" s="20">
        <v>8.0869999999999997</v>
      </c>
      <c r="L94" s="26">
        <v>2019</v>
      </c>
      <c r="M94" s="26">
        <v>2020</v>
      </c>
      <c r="N94" s="27">
        <v>3725</v>
      </c>
      <c r="O94" s="27">
        <v>2653.415</v>
      </c>
      <c r="P94" s="27"/>
      <c r="Q94" s="27">
        <v>2000</v>
      </c>
      <c r="R94" s="19" t="s">
        <v>280</v>
      </c>
      <c r="S94" s="33"/>
      <c r="T94" s="17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</row>
    <row r="95" spans="1:251" s="5" customFormat="1" ht="63" customHeight="1">
      <c r="A95" s="17">
        <v>89</v>
      </c>
      <c r="B95" s="17" t="s">
        <v>271</v>
      </c>
      <c r="C95" s="17" t="s">
        <v>278</v>
      </c>
      <c r="D95" s="18" t="s">
        <v>281</v>
      </c>
      <c r="E95" s="19" t="s">
        <v>27</v>
      </c>
      <c r="F95" s="19" t="s">
        <v>28</v>
      </c>
      <c r="G95" s="20">
        <v>40.97</v>
      </c>
      <c r="H95" s="20"/>
      <c r="I95" s="20">
        <v>12.702</v>
      </c>
      <c r="J95" s="20"/>
      <c r="K95" s="20">
        <v>28.268000000000001</v>
      </c>
      <c r="L95" s="26">
        <v>2019</v>
      </c>
      <c r="M95" s="26">
        <v>2020</v>
      </c>
      <c r="N95" s="27">
        <v>8255</v>
      </c>
      <c r="O95" s="27">
        <v>6639.26</v>
      </c>
      <c r="P95" s="27"/>
      <c r="Q95" s="27">
        <v>2000</v>
      </c>
      <c r="R95" s="19" t="s">
        <v>282</v>
      </c>
      <c r="S95" s="33"/>
      <c r="T95" s="17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</row>
    <row r="96" spans="1:251" s="5" customFormat="1" ht="49.5" customHeight="1">
      <c r="A96" s="17">
        <v>90</v>
      </c>
      <c r="B96" s="17" t="s">
        <v>271</v>
      </c>
      <c r="C96" s="17" t="s">
        <v>283</v>
      </c>
      <c r="D96" s="18" t="s">
        <v>284</v>
      </c>
      <c r="E96" s="19" t="s">
        <v>27</v>
      </c>
      <c r="F96" s="19" t="s">
        <v>28</v>
      </c>
      <c r="G96" s="20">
        <v>6.8129999999999997</v>
      </c>
      <c r="H96" s="20"/>
      <c r="I96" s="20"/>
      <c r="J96" s="20">
        <v>6.8129999999999997</v>
      </c>
      <c r="K96" s="20"/>
      <c r="L96" s="26">
        <v>2019</v>
      </c>
      <c r="M96" s="26">
        <v>2019</v>
      </c>
      <c r="N96" s="27">
        <v>2924</v>
      </c>
      <c r="O96" s="27">
        <v>1380.8</v>
      </c>
      <c r="P96" s="27"/>
      <c r="Q96" s="27">
        <v>1381</v>
      </c>
      <c r="R96" s="19" t="s">
        <v>285</v>
      </c>
      <c r="S96" s="33"/>
      <c r="T96" s="43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</row>
    <row r="97" spans="1:251" s="4" customFormat="1" ht="36.75" customHeight="1">
      <c r="A97" s="17">
        <v>91</v>
      </c>
      <c r="B97" s="17" t="s">
        <v>271</v>
      </c>
      <c r="C97" s="17" t="s">
        <v>283</v>
      </c>
      <c r="D97" s="18" t="s">
        <v>286</v>
      </c>
      <c r="E97" s="19" t="s">
        <v>27</v>
      </c>
      <c r="F97" s="19" t="s">
        <v>28</v>
      </c>
      <c r="G97" s="20">
        <v>8.0779999999999994</v>
      </c>
      <c r="H97" s="20"/>
      <c r="I97" s="20"/>
      <c r="J97" s="20">
        <v>8.0779999999999994</v>
      </c>
      <c r="K97" s="20"/>
      <c r="L97" s="26">
        <v>2019</v>
      </c>
      <c r="M97" s="26">
        <v>2019</v>
      </c>
      <c r="N97" s="27">
        <v>2800</v>
      </c>
      <c r="O97" s="27">
        <v>1600</v>
      </c>
      <c r="P97" s="27"/>
      <c r="Q97" s="27">
        <v>1600</v>
      </c>
      <c r="R97" s="19" t="s">
        <v>287</v>
      </c>
      <c r="S97" s="33"/>
      <c r="T97" s="60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</row>
    <row r="98" spans="1:251" s="4" customFormat="1" ht="36.75" customHeight="1">
      <c r="A98" s="17">
        <v>92</v>
      </c>
      <c r="B98" s="17" t="s">
        <v>271</v>
      </c>
      <c r="C98" s="17" t="s">
        <v>283</v>
      </c>
      <c r="D98" s="38" t="s">
        <v>288</v>
      </c>
      <c r="E98" s="39" t="s">
        <v>27</v>
      </c>
      <c r="F98" s="19" t="s">
        <v>28</v>
      </c>
      <c r="G98" s="20">
        <v>11.864000000000001</v>
      </c>
      <c r="H98" s="20"/>
      <c r="I98" s="20"/>
      <c r="J98" s="20">
        <v>11.864000000000001</v>
      </c>
      <c r="K98" s="20"/>
      <c r="L98" s="26">
        <v>2019</v>
      </c>
      <c r="M98" s="26">
        <v>2020</v>
      </c>
      <c r="N98" s="27">
        <v>4152</v>
      </c>
      <c r="O98" s="27">
        <v>2372.8000000000002</v>
      </c>
      <c r="P98" s="27"/>
      <c r="Q98" s="27">
        <v>2373</v>
      </c>
      <c r="R98" s="19" t="s">
        <v>287</v>
      </c>
      <c r="S98" s="33"/>
      <c r="T98" s="61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</row>
    <row r="99" spans="1:251" s="4" customFormat="1" ht="36.75" customHeight="1">
      <c r="A99" s="17">
        <v>93</v>
      </c>
      <c r="B99" s="17" t="s">
        <v>271</v>
      </c>
      <c r="C99" s="17" t="s">
        <v>275</v>
      </c>
      <c r="D99" s="38" t="s">
        <v>289</v>
      </c>
      <c r="E99" s="39" t="s">
        <v>48</v>
      </c>
      <c r="F99" s="19" t="s">
        <v>28</v>
      </c>
      <c r="G99" s="20">
        <v>13.641</v>
      </c>
      <c r="H99" s="20"/>
      <c r="I99" s="20"/>
      <c r="J99" s="20">
        <v>13.641</v>
      </c>
      <c r="K99" s="20"/>
      <c r="L99" s="26">
        <v>2019</v>
      </c>
      <c r="M99" s="26">
        <v>2020</v>
      </c>
      <c r="N99" s="27">
        <v>4948</v>
      </c>
      <c r="O99" s="27">
        <v>3410.25</v>
      </c>
      <c r="P99" s="27"/>
      <c r="Q99" s="27">
        <v>2000</v>
      </c>
      <c r="R99" s="19" t="s">
        <v>290</v>
      </c>
      <c r="S99" s="33"/>
      <c r="T99" s="17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</row>
    <row r="100" spans="1:251" s="4" customFormat="1" ht="36.75" customHeight="1">
      <c r="A100" s="17">
        <v>94</v>
      </c>
      <c r="B100" s="17" t="s">
        <v>291</v>
      </c>
      <c r="C100" s="17" t="s">
        <v>292</v>
      </c>
      <c r="D100" s="18" t="s">
        <v>293</v>
      </c>
      <c r="E100" s="19" t="s">
        <v>48</v>
      </c>
      <c r="F100" s="19" t="s">
        <v>28</v>
      </c>
      <c r="G100" s="20">
        <f t="shared" si="1"/>
        <v>12.129</v>
      </c>
      <c r="H100" s="20">
        <v>10.307</v>
      </c>
      <c r="I100" s="20">
        <v>1.8220000000000001</v>
      </c>
      <c r="J100" s="20"/>
      <c r="K100" s="20"/>
      <c r="L100" s="26">
        <v>2018</v>
      </c>
      <c r="M100" s="26">
        <v>2020</v>
      </c>
      <c r="N100" s="27">
        <v>22236</v>
      </c>
      <c r="O100" s="27">
        <f>10.307*500+1.822*250</f>
        <v>5609</v>
      </c>
      <c r="P100" s="27">
        <v>5562</v>
      </c>
      <c r="Q100" s="27">
        <v>47</v>
      </c>
      <c r="R100" s="19" t="s">
        <v>294</v>
      </c>
      <c r="S100" s="33"/>
      <c r="T100" s="27"/>
    </row>
    <row r="101" spans="1:251" s="4" customFormat="1" ht="36.75" customHeight="1">
      <c r="A101" s="17">
        <v>95</v>
      </c>
      <c r="B101" s="17" t="s">
        <v>291</v>
      </c>
      <c r="C101" s="17" t="s">
        <v>292</v>
      </c>
      <c r="D101" s="18" t="s">
        <v>295</v>
      </c>
      <c r="E101" s="19" t="s">
        <v>27</v>
      </c>
      <c r="F101" s="19" t="s">
        <v>28</v>
      </c>
      <c r="G101" s="20">
        <f t="shared" si="1"/>
        <v>13.67</v>
      </c>
      <c r="H101" s="20">
        <v>13.67</v>
      </c>
      <c r="I101" s="20"/>
      <c r="J101" s="20"/>
      <c r="K101" s="20"/>
      <c r="L101" s="26">
        <v>2019</v>
      </c>
      <c r="M101" s="26">
        <v>2020</v>
      </c>
      <c r="N101" s="27">
        <v>18168</v>
      </c>
      <c r="O101" s="27">
        <f>H101*420</f>
        <v>5741.4</v>
      </c>
      <c r="P101" s="27"/>
      <c r="Q101" s="27">
        <v>5741</v>
      </c>
      <c r="R101" s="19" t="s">
        <v>296</v>
      </c>
      <c r="S101" s="33"/>
      <c r="T101" s="27"/>
    </row>
    <row r="102" spans="1:251" s="4" customFormat="1" ht="36.75" customHeight="1">
      <c r="A102" s="17">
        <v>96</v>
      </c>
      <c r="B102" s="17" t="s">
        <v>291</v>
      </c>
      <c r="C102" s="17" t="s">
        <v>297</v>
      </c>
      <c r="D102" s="18" t="s">
        <v>298</v>
      </c>
      <c r="E102" s="19" t="s">
        <v>27</v>
      </c>
      <c r="F102" s="19" t="s">
        <v>28</v>
      </c>
      <c r="G102" s="20">
        <f t="shared" si="1"/>
        <v>6.4509999999999996</v>
      </c>
      <c r="H102" s="20"/>
      <c r="I102" s="20">
        <v>6.4509999999999996</v>
      </c>
      <c r="J102" s="20"/>
      <c r="K102" s="20"/>
      <c r="L102" s="26">
        <v>2019</v>
      </c>
      <c r="M102" s="26">
        <v>2020</v>
      </c>
      <c r="N102" s="27">
        <v>13751</v>
      </c>
      <c r="O102" s="27">
        <v>1290</v>
      </c>
      <c r="P102" s="27"/>
      <c r="Q102" s="27">
        <v>1290</v>
      </c>
      <c r="R102" s="19" t="s">
        <v>299</v>
      </c>
      <c r="S102" s="33"/>
      <c r="T102" s="27"/>
    </row>
    <row r="103" spans="1:251" s="4" customFormat="1" ht="36.75" customHeight="1">
      <c r="A103" s="17">
        <v>97</v>
      </c>
      <c r="B103" s="17" t="s">
        <v>291</v>
      </c>
      <c r="C103" s="17" t="s">
        <v>300</v>
      </c>
      <c r="D103" s="18" t="s">
        <v>301</v>
      </c>
      <c r="E103" s="19" t="s">
        <v>27</v>
      </c>
      <c r="F103" s="19" t="s">
        <v>28</v>
      </c>
      <c r="G103" s="20">
        <f t="shared" si="1"/>
        <v>10.43</v>
      </c>
      <c r="H103" s="20">
        <v>10.43</v>
      </c>
      <c r="I103" s="20"/>
      <c r="J103" s="20"/>
      <c r="K103" s="20"/>
      <c r="L103" s="26">
        <v>2018</v>
      </c>
      <c r="M103" s="26">
        <v>2020</v>
      </c>
      <c r="N103" s="27">
        <v>22149</v>
      </c>
      <c r="O103" s="27">
        <f>H103*420</f>
        <v>4380.6000000000004</v>
      </c>
      <c r="P103" s="27"/>
      <c r="Q103" s="27">
        <v>4381</v>
      </c>
      <c r="R103" s="19" t="s">
        <v>302</v>
      </c>
      <c r="S103" s="33" t="s">
        <v>303</v>
      </c>
      <c r="T103" s="17"/>
    </row>
    <row r="104" spans="1:251" s="4" customFormat="1" ht="36.75" customHeight="1">
      <c r="A104" s="17">
        <v>98</v>
      </c>
      <c r="B104" s="17" t="s">
        <v>304</v>
      </c>
      <c r="C104" s="17" t="s">
        <v>305</v>
      </c>
      <c r="D104" s="18" t="s">
        <v>306</v>
      </c>
      <c r="E104" s="19" t="s">
        <v>48</v>
      </c>
      <c r="F104" s="19" t="s">
        <v>28</v>
      </c>
      <c r="G104" s="20">
        <f t="shared" si="1"/>
        <v>18.539000000000001</v>
      </c>
      <c r="H104" s="20"/>
      <c r="I104" s="20">
        <v>18.539000000000001</v>
      </c>
      <c r="J104" s="20"/>
      <c r="K104" s="20"/>
      <c r="L104" s="26">
        <v>2019</v>
      </c>
      <c r="M104" s="26">
        <v>2019</v>
      </c>
      <c r="N104" s="27">
        <v>8953</v>
      </c>
      <c r="O104" s="27">
        <f>I104*250</f>
        <v>4634.75</v>
      </c>
      <c r="P104" s="27"/>
      <c r="Q104" s="27">
        <v>4635</v>
      </c>
      <c r="R104" s="19" t="s">
        <v>307</v>
      </c>
      <c r="S104" s="33"/>
      <c r="T104" s="27"/>
    </row>
    <row r="105" spans="1:251" s="4" customFormat="1" ht="64.5" customHeight="1">
      <c r="A105" s="17">
        <v>99</v>
      </c>
      <c r="B105" s="17" t="s">
        <v>304</v>
      </c>
      <c r="C105" s="17" t="s">
        <v>305</v>
      </c>
      <c r="D105" s="18" t="s">
        <v>308</v>
      </c>
      <c r="E105" s="19" t="s">
        <v>27</v>
      </c>
      <c r="F105" s="19" t="s">
        <v>34</v>
      </c>
      <c r="G105" s="20">
        <f t="shared" si="1"/>
        <v>24.827000000000002</v>
      </c>
      <c r="H105" s="20">
        <v>24.827000000000002</v>
      </c>
      <c r="I105" s="20"/>
      <c r="J105" s="20"/>
      <c r="K105" s="20"/>
      <c r="L105" s="26">
        <v>2018</v>
      </c>
      <c r="M105" s="26">
        <v>2020</v>
      </c>
      <c r="N105" s="27">
        <v>83006</v>
      </c>
      <c r="O105" s="27">
        <f>280*(H105-0.378)+0.2*4772+0.18*10919</f>
        <v>9765.5400000000009</v>
      </c>
      <c r="P105" s="27">
        <v>6896</v>
      </c>
      <c r="Q105" s="27">
        <v>2870</v>
      </c>
      <c r="R105" s="19" t="s">
        <v>309</v>
      </c>
      <c r="S105" s="33" t="s">
        <v>310</v>
      </c>
      <c r="T105" s="17"/>
    </row>
    <row r="106" spans="1:251" s="4" customFormat="1" ht="63.75" customHeight="1">
      <c r="A106" s="17">
        <v>100</v>
      </c>
      <c r="B106" s="17" t="s">
        <v>304</v>
      </c>
      <c r="C106" s="17" t="s">
        <v>311</v>
      </c>
      <c r="D106" s="18" t="s">
        <v>312</v>
      </c>
      <c r="E106" s="19" t="s">
        <v>48</v>
      </c>
      <c r="F106" s="19" t="s">
        <v>34</v>
      </c>
      <c r="G106" s="20">
        <f t="shared" si="1"/>
        <v>16.53</v>
      </c>
      <c r="H106" s="20">
        <v>16.53</v>
      </c>
      <c r="I106" s="20"/>
      <c r="J106" s="20"/>
      <c r="K106" s="20"/>
      <c r="L106" s="26">
        <v>2018</v>
      </c>
      <c r="M106" s="26">
        <v>2020</v>
      </c>
      <c r="N106" s="27">
        <v>32925</v>
      </c>
      <c r="O106" s="27">
        <f>430.68*10*0.25+45*0.2*30+(16.53-0.43-0.045)*1300</f>
        <v>22218.2</v>
      </c>
      <c r="P106" s="27"/>
      <c r="Q106" s="27">
        <v>22218</v>
      </c>
      <c r="R106" s="19" t="s">
        <v>313</v>
      </c>
      <c r="S106" s="19" t="s">
        <v>314</v>
      </c>
      <c r="T106" s="17"/>
    </row>
    <row r="107" spans="1:251" s="4" customFormat="1" ht="36.75" customHeight="1">
      <c r="A107" s="17">
        <v>101</v>
      </c>
      <c r="B107" s="17" t="s">
        <v>304</v>
      </c>
      <c r="C107" s="17" t="s">
        <v>311</v>
      </c>
      <c r="D107" s="21" t="s">
        <v>315</v>
      </c>
      <c r="E107" s="19" t="s">
        <v>27</v>
      </c>
      <c r="F107" s="21" t="s">
        <v>34</v>
      </c>
      <c r="G107" s="20">
        <f t="shared" si="1"/>
        <v>21.37</v>
      </c>
      <c r="H107" s="20"/>
      <c r="I107" s="20">
        <v>21.37</v>
      </c>
      <c r="J107" s="20"/>
      <c r="K107" s="20"/>
      <c r="L107" s="26">
        <v>2019</v>
      </c>
      <c r="M107" s="26">
        <v>2020</v>
      </c>
      <c r="N107" s="27">
        <v>33648</v>
      </c>
      <c r="O107" s="27">
        <f>I107*250</f>
        <v>5342.5</v>
      </c>
      <c r="P107" s="27"/>
      <c r="Q107" s="27">
        <v>2089</v>
      </c>
      <c r="R107" s="19" t="s">
        <v>316</v>
      </c>
      <c r="S107" s="19"/>
      <c r="T107" s="17"/>
    </row>
    <row r="108" spans="1:251" s="4" customFormat="1" ht="36.75" customHeight="1">
      <c r="A108" s="17">
        <v>102</v>
      </c>
      <c r="B108" s="17" t="s">
        <v>317</v>
      </c>
      <c r="C108" s="17" t="s">
        <v>318</v>
      </c>
      <c r="D108" s="18" t="s">
        <v>319</v>
      </c>
      <c r="E108" s="19" t="s">
        <v>48</v>
      </c>
      <c r="F108" s="19" t="s">
        <v>28</v>
      </c>
      <c r="G108" s="20">
        <v>15.257999999999999</v>
      </c>
      <c r="H108" s="20"/>
      <c r="I108" s="20"/>
      <c r="J108" s="20">
        <v>15.257999999999999</v>
      </c>
      <c r="K108" s="20"/>
      <c r="L108" s="26">
        <v>2019</v>
      </c>
      <c r="M108" s="26">
        <v>2019</v>
      </c>
      <c r="N108" s="27">
        <v>5447</v>
      </c>
      <c r="O108" s="27">
        <v>3814.5</v>
      </c>
      <c r="P108" s="27"/>
      <c r="Q108" s="27">
        <v>3815</v>
      </c>
      <c r="R108" s="19" t="s">
        <v>320</v>
      </c>
      <c r="S108" s="33"/>
      <c r="T108" s="17"/>
    </row>
    <row r="109" spans="1:251" s="4" customFormat="1" ht="36.75" customHeight="1">
      <c r="A109" s="17">
        <v>103</v>
      </c>
      <c r="B109" s="17" t="s">
        <v>317</v>
      </c>
      <c r="C109" s="17" t="s">
        <v>321</v>
      </c>
      <c r="D109" s="40" t="s">
        <v>322</v>
      </c>
      <c r="E109" s="17" t="s">
        <v>48</v>
      </c>
      <c r="F109" s="17" t="s">
        <v>28</v>
      </c>
      <c r="G109" s="20">
        <v>5.9820000000000002</v>
      </c>
      <c r="H109" s="20"/>
      <c r="I109" s="20">
        <v>5.9820000000000002</v>
      </c>
      <c r="J109" s="20"/>
      <c r="K109" s="20"/>
      <c r="L109" s="26">
        <v>2019</v>
      </c>
      <c r="M109" s="26">
        <v>2019</v>
      </c>
      <c r="N109" s="27">
        <v>2609</v>
      </c>
      <c r="O109" s="27">
        <v>1495.5</v>
      </c>
      <c r="P109" s="27"/>
      <c r="Q109" s="27">
        <v>1496</v>
      </c>
      <c r="R109" s="19" t="s">
        <v>323</v>
      </c>
      <c r="S109" s="33"/>
      <c r="T109" s="17"/>
    </row>
    <row r="110" spans="1:251" s="4" customFormat="1" ht="36.75" customHeight="1">
      <c r="A110" s="17">
        <v>104</v>
      </c>
      <c r="B110" s="17" t="s">
        <v>317</v>
      </c>
      <c r="C110" s="17" t="s">
        <v>324</v>
      </c>
      <c r="D110" s="18" t="s">
        <v>325</v>
      </c>
      <c r="E110" s="19" t="s">
        <v>27</v>
      </c>
      <c r="F110" s="19" t="s">
        <v>28</v>
      </c>
      <c r="G110" s="20">
        <v>7.2519999999999998</v>
      </c>
      <c r="H110" s="20"/>
      <c r="I110" s="20"/>
      <c r="J110" s="20"/>
      <c r="K110" s="20">
        <v>7.2519999999999998</v>
      </c>
      <c r="L110" s="26">
        <v>2019</v>
      </c>
      <c r="M110" s="26">
        <v>2020</v>
      </c>
      <c r="N110" s="27">
        <v>1613</v>
      </c>
      <c r="O110" s="27">
        <v>1051.54</v>
      </c>
      <c r="P110" s="27"/>
      <c r="Q110" s="27">
        <v>1052</v>
      </c>
      <c r="R110" s="19" t="s">
        <v>326</v>
      </c>
      <c r="S110" s="33"/>
      <c r="T110" s="17"/>
    </row>
    <row r="111" spans="1:251" s="4" customFormat="1" ht="36.75" customHeight="1">
      <c r="A111" s="17">
        <v>105</v>
      </c>
      <c r="B111" s="17" t="s">
        <v>317</v>
      </c>
      <c r="C111" s="17" t="s">
        <v>324</v>
      </c>
      <c r="D111" s="18" t="s">
        <v>327</v>
      </c>
      <c r="E111" s="19" t="s">
        <v>27</v>
      </c>
      <c r="F111" s="19" t="s">
        <v>28</v>
      </c>
      <c r="G111" s="20">
        <v>23.024999999999999</v>
      </c>
      <c r="H111" s="20"/>
      <c r="I111" s="20"/>
      <c r="J111" s="20"/>
      <c r="K111" s="20">
        <v>23.024999999999999</v>
      </c>
      <c r="L111" s="26">
        <v>2019</v>
      </c>
      <c r="M111" s="26">
        <v>2020</v>
      </c>
      <c r="N111" s="27">
        <v>4545</v>
      </c>
      <c r="O111" s="27">
        <v>3338.625</v>
      </c>
      <c r="P111" s="27"/>
      <c r="Q111" s="27">
        <v>3339</v>
      </c>
      <c r="R111" s="19" t="s">
        <v>328</v>
      </c>
      <c r="S111" s="33" t="s">
        <v>329</v>
      </c>
      <c r="T111" s="17"/>
    </row>
    <row r="112" spans="1:251" s="4" customFormat="1" ht="36.75" customHeight="1">
      <c r="A112" s="17">
        <v>106</v>
      </c>
      <c r="B112" s="17" t="s">
        <v>317</v>
      </c>
      <c r="C112" s="17" t="s">
        <v>330</v>
      </c>
      <c r="D112" s="18" t="s">
        <v>331</v>
      </c>
      <c r="E112" s="19" t="s">
        <v>27</v>
      </c>
      <c r="F112" s="19" t="s">
        <v>28</v>
      </c>
      <c r="G112" s="20">
        <v>17.295999999999999</v>
      </c>
      <c r="H112" s="20"/>
      <c r="I112" s="20"/>
      <c r="J112" s="20"/>
      <c r="K112" s="20">
        <v>17.295999999999999</v>
      </c>
      <c r="L112" s="26">
        <v>2019</v>
      </c>
      <c r="M112" s="26">
        <v>2020</v>
      </c>
      <c r="N112" s="27">
        <v>5669</v>
      </c>
      <c r="O112" s="27">
        <v>2508</v>
      </c>
      <c r="P112" s="27"/>
      <c r="Q112" s="27">
        <v>1893</v>
      </c>
      <c r="R112" s="27" t="s">
        <v>332</v>
      </c>
      <c r="S112" s="33"/>
      <c r="T112" s="40"/>
    </row>
    <row r="113" spans="1:256" s="4" customFormat="1" ht="36.75" customHeight="1">
      <c r="A113" s="17">
        <v>107</v>
      </c>
      <c r="B113" s="17" t="s">
        <v>317</v>
      </c>
      <c r="C113" s="17" t="s">
        <v>333</v>
      </c>
      <c r="D113" s="18" t="s">
        <v>334</v>
      </c>
      <c r="E113" s="19" t="s">
        <v>27</v>
      </c>
      <c r="F113" s="19" t="s">
        <v>28</v>
      </c>
      <c r="G113" s="20">
        <v>33.344000000000001</v>
      </c>
      <c r="H113" s="20"/>
      <c r="I113" s="20"/>
      <c r="J113" s="20"/>
      <c r="K113" s="20">
        <v>33.344000000000001</v>
      </c>
      <c r="L113" s="26">
        <v>2019</v>
      </c>
      <c r="M113" s="26">
        <v>2020</v>
      </c>
      <c r="N113" s="27">
        <v>11439</v>
      </c>
      <c r="O113" s="27">
        <f>K113*145</f>
        <v>4834.88</v>
      </c>
      <c r="P113" s="27"/>
      <c r="Q113" s="27">
        <v>2500</v>
      </c>
      <c r="R113" s="27" t="s">
        <v>335</v>
      </c>
      <c r="S113" s="33"/>
      <c r="T113" s="40"/>
    </row>
    <row r="114" spans="1:256" s="4" customFormat="1" ht="36.75" customHeight="1">
      <c r="A114" s="17">
        <v>108</v>
      </c>
      <c r="B114" s="17" t="s">
        <v>317</v>
      </c>
      <c r="C114" s="17" t="s">
        <v>336</v>
      </c>
      <c r="D114" s="18" t="s">
        <v>337</v>
      </c>
      <c r="E114" s="19" t="s">
        <v>27</v>
      </c>
      <c r="F114" s="19" t="s">
        <v>28</v>
      </c>
      <c r="G114" s="20">
        <v>23.780999999999999</v>
      </c>
      <c r="H114" s="20"/>
      <c r="I114" s="20"/>
      <c r="J114" s="20"/>
      <c r="K114" s="20">
        <v>23.780999999999999</v>
      </c>
      <c r="L114" s="26">
        <v>2019</v>
      </c>
      <c r="M114" s="26">
        <v>2020</v>
      </c>
      <c r="N114" s="27">
        <v>7774</v>
      </c>
      <c r="O114" s="27">
        <v>3448.2449999999999</v>
      </c>
      <c r="P114" s="27"/>
      <c r="Q114" s="27">
        <v>2000</v>
      </c>
      <c r="R114" s="19" t="s">
        <v>338</v>
      </c>
      <c r="S114" s="33"/>
      <c r="T114" s="17"/>
    </row>
    <row r="115" spans="1:256" s="4" customFormat="1" ht="36.75" customHeight="1">
      <c r="A115" s="17">
        <v>109</v>
      </c>
      <c r="B115" s="17" t="s">
        <v>317</v>
      </c>
      <c r="C115" s="17" t="s">
        <v>333</v>
      </c>
      <c r="D115" s="18" t="s">
        <v>339</v>
      </c>
      <c r="E115" s="19" t="s">
        <v>27</v>
      </c>
      <c r="F115" s="19" t="s">
        <v>28</v>
      </c>
      <c r="G115" s="20">
        <v>4.72</v>
      </c>
      <c r="H115" s="20"/>
      <c r="I115" s="20"/>
      <c r="J115" s="20"/>
      <c r="K115" s="20">
        <v>4.72</v>
      </c>
      <c r="L115" s="26">
        <v>2019</v>
      </c>
      <c r="M115" s="26">
        <v>2020</v>
      </c>
      <c r="N115" s="27">
        <v>2606</v>
      </c>
      <c r="O115" s="27">
        <v>684.4</v>
      </c>
      <c r="P115" s="27"/>
      <c r="Q115" s="27">
        <v>684</v>
      </c>
      <c r="R115" s="27" t="s">
        <v>340</v>
      </c>
      <c r="S115" s="33"/>
      <c r="T115" s="40"/>
    </row>
    <row r="116" spans="1:256" s="4" customFormat="1" ht="36.75" customHeight="1">
      <c r="A116" s="17">
        <v>110</v>
      </c>
      <c r="B116" s="17" t="s">
        <v>317</v>
      </c>
      <c r="C116" s="17" t="s">
        <v>336</v>
      </c>
      <c r="D116" s="18" t="s">
        <v>341</v>
      </c>
      <c r="E116" s="19" t="s">
        <v>27</v>
      </c>
      <c r="F116" s="19" t="s">
        <v>28</v>
      </c>
      <c r="G116" s="20">
        <v>18.399999999999999</v>
      </c>
      <c r="H116" s="20"/>
      <c r="I116" s="20"/>
      <c r="J116" s="20"/>
      <c r="K116" s="20">
        <v>18.399999999999999</v>
      </c>
      <c r="L116" s="26">
        <v>2019</v>
      </c>
      <c r="M116" s="26">
        <v>2020</v>
      </c>
      <c r="N116" s="27">
        <v>7990</v>
      </c>
      <c r="O116" s="27">
        <v>2668</v>
      </c>
      <c r="P116" s="27"/>
      <c r="Q116" s="27">
        <v>2668</v>
      </c>
      <c r="R116" s="19" t="s">
        <v>342</v>
      </c>
      <c r="S116" s="33"/>
      <c r="T116" s="17"/>
    </row>
    <row r="117" spans="1:256" s="4" customFormat="1" ht="36.75" customHeight="1">
      <c r="A117" s="17">
        <v>111</v>
      </c>
      <c r="B117" s="17" t="s">
        <v>317</v>
      </c>
      <c r="C117" s="17" t="s">
        <v>336</v>
      </c>
      <c r="D117" s="40" t="s">
        <v>343</v>
      </c>
      <c r="E117" s="19" t="s">
        <v>27</v>
      </c>
      <c r="F117" s="17" t="s">
        <v>34</v>
      </c>
      <c r="G117" s="20">
        <v>16.09</v>
      </c>
      <c r="H117" s="20"/>
      <c r="I117" s="20">
        <v>16.09</v>
      </c>
      <c r="J117" s="20"/>
      <c r="K117" s="20"/>
      <c r="L117" s="26">
        <v>2019</v>
      </c>
      <c r="M117" s="26">
        <v>2020</v>
      </c>
      <c r="N117" s="27">
        <v>30000</v>
      </c>
      <c r="O117" s="27">
        <v>4022.5</v>
      </c>
      <c r="P117" s="27"/>
      <c r="Q117" s="27">
        <v>1000</v>
      </c>
      <c r="R117" s="19" t="s">
        <v>344</v>
      </c>
      <c r="S117" s="33"/>
      <c r="T117" s="40"/>
    </row>
    <row r="118" spans="1:256" s="4" customFormat="1" ht="36.75" customHeight="1">
      <c r="A118" s="17">
        <v>112</v>
      </c>
      <c r="B118" s="17" t="s">
        <v>345</v>
      </c>
      <c r="C118" s="17" t="s">
        <v>346</v>
      </c>
      <c r="D118" s="18" t="s">
        <v>347</v>
      </c>
      <c r="E118" s="17" t="s">
        <v>48</v>
      </c>
      <c r="F118" s="19" t="s">
        <v>28</v>
      </c>
      <c r="G118" s="20">
        <f t="shared" ref="G118:G125" si="3">SUM(H118:K118)</f>
        <v>33.293999999999997</v>
      </c>
      <c r="H118" s="20">
        <v>33.293999999999997</v>
      </c>
      <c r="I118" s="20"/>
      <c r="J118" s="20"/>
      <c r="K118" s="20"/>
      <c r="L118" s="26">
        <v>2019</v>
      </c>
      <c r="M118" s="26">
        <v>2020</v>
      </c>
      <c r="N118" s="27">
        <v>19104</v>
      </c>
      <c r="O118" s="27">
        <v>16647</v>
      </c>
      <c r="P118" s="27"/>
      <c r="Q118" s="27">
        <v>7736</v>
      </c>
      <c r="R118" s="33" t="s">
        <v>348</v>
      </c>
      <c r="S118" s="33"/>
      <c r="T118" s="19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12"/>
      <c r="FM118" s="12"/>
      <c r="FN118" s="12"/>
      <c r="FO118" s="12"/>
      <c r="FP118" s="12"/>
      <c r="FQ118" s="12"/>
      <c r="FR118" s="12"/>
      <c r="FS118" s="12"/>
      <c r="FT118" s="12"/>
      <c r="FU118" s="12"/>
      <c r="FV118" s="12"/>
      <c r="FW118" s="12"/>
      <c r="FX118" s="12"/>
      <c r="FY118" s="12"/>
      <c r="FZ118" s="12"/>
      <c r="GA118" s="12"/>
      <c r="GB118" s="12"/>
      <c r="GC118" s="12"/>
      <c r="GD118" s="12"/>
      <c r="GE118" s="12"/>
      <c r="GF118" s="12"/>
      <c r="GG118" s="12"/>
      <c r="GH118" s="12"/>
      <c r="GI118" s="12"/>
      <c r="GJ118" s="12"/>
      <c r="GK118" s="12"/>
      <c r="GL118" s="12"/>
      <c r="GM118" s="12"/>
      <c r="GN118" s="12"/>
      <c r="GO118" s="12"/>
      <c r="GP118" s="12"/>
      <c r="GQ118" s="12"/>
      <c r="GR118" s="12"/>
      <c r="GS118" s="12"/>
      <c r="GT118" s="12"/>
      <c r="GU118" s="12"/>
      <c r="GV118" s="12"/>
      <c r="GW118" s="12"/>
      <c r="GX118" s="12"/>
      <c r="GY118" s="12"/>
      <c r="GZ118" s="12"/>
      <c r="HA118" s="12"/>
      <c r="HB118" s="12"/>
      <c r="HC118" s="12"/>
      <c r="HD118" s="12"/>
      <c r="HE118" s="12"/>
      <c r="HF118" s="12"/>
      <c r="HG118" s="12"/>
      <c r="HH118" s="12"/>
      <c r="HI118" s="12"/>
      <c r="HJ118" s="12"/>
      <c r="HK118" s="12"/>
      <c r="HL118" s="12"/>
      <c r="HM118" s="12"/>
      <c r="HN118" s="12"/>
      <c r="HO118" s="12"/>
      <c r="HP118" s="12"/>
      <c r="HQ118" s="12"/>
      <c r="HR118" s="12"/>
      <c r="HS118" s="12"/>
      <c r="HT118" s="12"/>
      <c r="HU118" s="12"/>
      <c r="HV118" s="12"/>
      <c r="HW118" s="12"/>
      <c r="HX118" s="12"/>
      <c r="HY118" s="12"/>
      <c r="HZ118" s="12"/>
      <c r="IA118" s="12"/>
      <c r="IB118" s="12"/>
      <c r="IC118" s="12"/>
      <c r="ID118" s="12"/>
      <c r="IE118" s="12"/>
      <c r="IF118" s="12"/>
      <c r="IG118" s="12"/>
      <c r="IH118" s="12"/>
      <c r="II118" s="12"/>
      <c r="IJ118" s="12"/>
      <c r="IK118" s="12"/>
      <c r="IL118" s="12"/>
      <c r="IM118" s="12"/>
      <c r="IN118" s="12"/>
      <c r="IO118" s="12"/>
      <c r="IP118" s="12"/>
      <c r="IQ118" s="12"/>
      <c r="IR118" s="12"/>
      <c r="IS118" s="12"/>
      <c r="IT118" s="12"/>
      <c r="IU118" s="12"/>
      <c r="IV118" s="12"/>
    </row>
    <row r="119" spans="1:256" s="4" customFormat="1" ht="96.75" customHeight="1">
      <c r="A119" s="17">
        <v>113</v>
      </c>
      <c r="B119" s="17" t="s">
        <v>345</v>
      </c>
      <c r="C119" s="17" t="s">
        <v>346</v>
      </c>
      <c r="D119" s="18" t="s">
        <v>349</v>
      </c>
      <c r="E119" s="19" t="s">
        <v>27</v>
      </c>
      <c r="F119" s="19" t="s">
        <v>28</v>
      </c>
      <c r="G119" s="20">
        <f t="shared" si="3"/>
        <v>31.766999999999999</v>
      </c>
      <c r="H119" s="20"/>
      <c r="I119" s="20"/>
      <c r="J119" s="20">
        <v>15.337999999999999</v>
      </c>
      <c r="K119" s="20">
        <v>16.428999999999998</v>
      </c>
      <c r="L119" s="26">
        <v>2019</v>
      </c>
      <c r="M119" s="26">
        <v>2020</v>
      </c>
      <c r="N119" s="27">
        <v>12100</v>
      </c>
      <c r="O119" s="27">
        <v>5450</v>
      </c>
      <c r="P119" s="27">
        <v>441</v>
      </c>
      <c r="Q119" s="27">
        <v>3000</v>
      </c>
      <c r="R119" s="33" t="s">
        <v>350</v>
      </c>
      <c r="S119" s="33"/>
      <c r="T119" s="19" t="s">
        <v>351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12"/>
      <c r="FM119" s="12"/>
      <c r="FN119" s="12"/>
      <c r="FO119" s="12"/>
      <c r="FP119" s="12"/>
      <c r="FQ119" s="12"/>
      <c r="FR119" s="12"/>
      <c r="FS119" s="12"/>
      <c r="FT119" s="12"/>
      <c r="FU119" s="12"/>
      <c r="FV119" s="12"/>
      <c r="FW119" s="12"/>
      <c r="FX119" s="12"/>
      <c r="FY119" s="12"/>
      <c r="FZ119" s="12"/>
      <c r="GA119" s="12"/>
      <c r="GB119" s="12"/>
      <c r="GC119" s="12"/>
      <c r="GD119" s="12"/>
      <c r="GE119" s="12"/>
      <c r="GF119" s="12"/>
      <c r="GG119" s="12"/>
      <c r="GH119" s="12"/>
      <c r="GI119" s="12"/>
      <c r="GJ119" s="12"/>
      <c r="GK119" s="12"/>
      <c r="GL119" s="12"/>
      <c r="GM119" s="12"/>
      <c r="GN119" s="12"/>
      <c r="GO119" s="12"/>
      <c r="GP119" s="12"/>
      <c r="GQ119" s="12"/>
      <c r="GR119" s="12"/>
      <c r="GS119" s="12"/>
      <c r="GT119" s="12"/>
      <c r="GU119" s="12"/>
      <c r="GV119" s="12"/>
      <c r="GW119" s="12"/>
      <c r="GX119" s="12"/>
      <c r="GY119" s="12"/>
      <c r="GZ119" s="12"/>
      <c r="HA119" s="12"/>
      <c r="HB119" s="12"/>
      <c r="HC119" s="12"/>
      <c r="HD119" s="12"/>
      <c r="HE119" s="12"/>
      <c r="HF119" s="12"/>
      <c r="HG119" s="12"/>
      <c r="HH119" s="12"/>
      <c r="HI119" s="12"/>
      <c r="HJ119" s="12"/>
      <c r="HK119" s="12"/>
      <c r="HL119" s="12"/>
      <c r="HM119" s="12"/>
      <c r="HN119" s="12"/>
      <c r="HO119" s="12"/>
      <c r="HP119" s="12"/>
      <c r="HQ119" s="12"/>
      <c r="HR119" s="12"/>
      <c r="HS119" s="12"/>
      <c r="HT119" s="12"/>
      <c r="HU119" s="12"/>
      <c r="HV119" s="12"/>
      <c r="HW119" s="12"/>
      <c r="HX119" s="12"/>
      <c r="HY119" s="12"/>
      <c r="HZ119" s="12"/>
      <c r="IA119" s="12"/>
      <c r="IB119" s="12"/>
      <c r="IC119" s="12"/>
      <c r="ID119" s="12"/>
      <c r="IE119" s="12"/>
      <c r="IF119" s="12"/>
      <c r="IG119" s="12"/>
      <c r="IH119" s="12"/>
      <c r="II119" s="12"/>
      <c r="IJ119" s="12"/>
      <c r="IK119" s="12"/>
      <c r="IL119" s="12"/>
      <c r="IM119" s="12"/>
      <c r="IN119" s="12"/>
      <c r="IO119" s="12"/>
      <c r="IP119" s="12"/>
      <c r="IQ119" s="12"/>
      <c r="IR119" s="12"/>
      <c r="IS119" s="12"/>
      <c r="IT119" s="12"/>
      <c r="IU119" s="12"/>
      <c r="IV119" s="12"/>
    </row>
    <row r="120" spans="1:256" s="4" customFormat="1" ht="36.75" customHeight="1">
      <c r="A120" s="17">
        <v>114</v>
      </c>
      <c r="B120" s="17" t="s">
        <v>345</v>
      </c>
      <c r="C120" s="17" t="s">
        <v>346</v>
      </c>
      <c r="D120" s="18" t="s">
        <v>352</v>
      </c>
      <c r="E120" s="19" t="s">
        <v>27</v>
      </c>
      <c r="F120" s="19" t="s">
        <v>28</v>
      </c>
      <c r="G120" s="20">
        <f t="shared" si="3"/>
        <v>29.053999999999998</v>
      </c>
      <c r="H120" s="20"/>
      <c r="I120" s="20"/>
      <c r="J120" s="20">
        <v>29.053999999999998</v>
      </c>
      <c r="K120" s="20"/>
      <c r="L120" s="26">
        <v>2019</v>
      </c>
      <c r="M120" s="26">
        <v>2020</v>
      </c>
      <c r="N120" s="27">
        <v>7030</v>
      </c>
      <c r="O120" s="27">
        <v>5810</v>
      </c>
      <c r="P120" s="27"/>
      <c r="Q120" s="27">
        <v>3000</v>
      </c>
      <c r="R120" s="33" t="s">
        <v>353</v>
      </c>
      <c r="S120" s="33"/>
      <c r="T120" s="19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12"/>
      <c r="FM120" s="12"/>
      <c r="FN120" s="12"/>
      <c r="FO120" s="12"/>
      <c r="FP120" s="12"/>
      <c r="FQ120" s="12"/>
      <c r="FR120" s="12"/>
      <c r="FS120" s="12"/>
      <c r="FT120" s="12"/>
      <c r="FU120" s="12"/>
      <c r="FV120" s="12"/>
      <c r="FW120" s="12"/>
      <c r="FX120" s="12"/>
      <c r="FY120" s="12"/>
      <c r="FZ120" s="12"/>
      <c r="GA120" s="12"/>
      <c r="GB120" s="12"/>
      <c r="GC120" s="12"/>
      <c r="GD120" s="12"/>
      <c r="GE120" s="12"/>
      <c r="GF120" s="12"/>
      <c r="GG120" s="12"/>
      <c r="GH120" s="12"/>
      <c r="GI120" s="12"/>
      <c r="GJ120" s="12"/>
      <c r="GK120" s="12"/>
      <c r="GL120" s="12"/>
      <c r="GM120" s="12"/>
      <c r="GN120" s="12"/>
      <c r="GO120" s="12"/>
      <c r="GP120" s="12"/>
      <c r="GQ120" s="12"/>
      <c r="GR120" s="12"/>
      <c r="GS120" s="12"/>
      <c r="GT120" s="12"/>
      <c r="GU120" s="12"/>
      <c r="GV120" s="12"/>
      <c r="GW120" s="12"/>
      <c r="GX120" s="12"/>
      <c r="GY120" s="12"/>
      <c r="GZ120" s="12"/>
      <c r="HA120" s="12"/>
      <c r="HB120" s="12"/>
      <c r="HC120" s="12"/>
      <c r="HD120" s="12"/>
      <c r="HE120" s="12"/>
      <c r="HF120" s="12"/>
      <c r="HG120" s="12"/>
      <c r="HH120" s="12"/>
      <c r="HI120" s="12"/>
      <c r="HJ120" s="12"/>
      <c r="HK120" s="12"/>
      <c r="HL120" s="12"/>
      <c r="HM120" s="12"/>
      <c r="HN120" s="12"/>
      <c r="HO120" s="12"/>
      <c r="HP120" s="12"/>
      <c r="HQ120" s="12"/>
      <c r="HR120" s="12"/>
      <c r="HS120" s="12"/>
      <c r="HT120" s="12"/>
      <c r="HU120" s="12"/>
      <c r="HV120" s="12"/>
      <c r="HW120" s="12"/>
      <c r="HX120" s="12"/>
      <c r="HY120" s="12"/>
      <c r="HZ120" s="12"/>
      <c r="IA120" s="12"/>
      <c r="IB120" s="12"/>
      <c r="IC120" s="12"/>
      <c r="ID120" s="12"/>
      <c r="IE120" s="12"/>
      <c r="IF120" s="12"/>
      <c r="IG120" s="12"/>
      <c r="IH120" s="12"/>
      <c r="II120" s="12"/>
      <c r="IJ120" s="12"/>
      <c r="IK120" s="12"/>
      <c r="IL120" s="12"/>
      <c r="IM120" s="12"/>
      <c r="IN120" s="12"/>
      <c r="IO120" s="12"/>
      <c r="IP120" s="12"/>
      <c r="IQ120" s="12"/>
      <c r="IR120" s="12"/>
      <c r="IS120" s="12"/>
      <c r="IT120" s="12"/>
      <c r="IU120" s="12"/>
      <c r="IV120" s="12"/>
    </row>
    <row r="121" spans="1:256" s="4" customFormat="1" ht="36.75" customHeight="1">
      <c r="A121" s="17">
        <v>115</v>
      </c>
      <c r="B121" s="17" t="s">
        <v>345</v>
      </c>
      <c r="C121" s="17" t="s">
        <v>346</v>
      </c>
      <c r="D121" s="18" t="s">
        <v>354</v>
      </c>
      <c r="E121" s="19" t="s">
        <v>27</v>
      </c>
      <c r="F121" s="19" t="s">
        <v>28</v>
      </c>
      <c r="G121" s="20">
        <f t="shared" si="3"/>
        <v>27.66</v>
      </c>
      <c r="H121" s="20"/>
      <c r="I121" s="20"/>
      <c r="J121" s="20"/>
      <c r="K121" s="20">
        <v>27.66</v>
      </c>
      <c r="L121" s="26">
        <v>2019</v>
      </c>
      <c r="M121" s="26">
        <v>2020</v>
      </c>
      <c r="N121" s="27">
        <v>7672</v>
      </c>
      <c r="O121" s="27">
        <v>4010.7</v>
      </c>
      <c r="P121" s="27"/>
      <c r="Q121" s="27">
        <v>2500</v>
      </c>
      <c r="R121" s="33" t="s">
        <v>355</v>
      </c>
      <c r="S121" s="33"/>
      <c r="T121" s="19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12"/>
      <c r="FM121" s="12"/>
      <c r="FN121" s="12"/>
      <c r="FO121" s="12"/>
      <c r="FP121" s="12"/>
      <c r="FQ121" s="12"/>
      <c r="FR121" s="12"/>
      <c r="FS121" s="12"/>
      <c r="FT121" s="12"/>
      <c r="FU121" s="12"/>
      <c r="FV121" s="12"/>
      <c r="FW121" s="12"/>
      <c r="FX121" s="12"/>
      <c r="FY121" s="12"/>
      <c r="FZ121" s="12"/>
      <c r="GA121" s="12"/>
      <c r="GB121" s="12"/>
      <c r="GC121" s="12"/>
      <c r="GD121" s="12"/>
      <c r="GE121" s="12"/>
      <c r="GF121" s="12"/>
      <c r="GG121" s="12"/>
      <c r="GH121" s="12"/>
      <c r="GI121" s="12"/>
      <c r="GJ121" s="12"/>
      <c r="GK121" s="12"/>
      <c r="GL121" s="12"/>
      <c r="GM121" s="12"/>
      <c r="GN121" s="12"/>
      <c r="GO121" s="12"/>
      <c r="GP121" s="12"/>
      <c r="GQ121" s="12"/>
      <c r="GR121" s="12"/>
      <c r="GS121" s="12"/>
      <c r="GT121" s="12"/>
      <c r="GU121" s="12"/>
      <c r="GV121" s="12"/>
      <c r="GW121" s="12"/>
      <c r="GX121" s="12"/>
      <c r="GY121" s="12"/>
      <c r="GZ121" s="12"/>
      <c r="HA121" s="12"/>
      <c r="HB121" s="12"/>
      <c r="HC121" s="12"/>
      <c r="HD121" s="12"/>
      <c r="HE121" s="12"/>
      <c r="HF121" s="12"/>
      <c r="HG121" s="12"/>
      <c r="HH121" s="12"/>
      <c r="HI121" s="12"/>
      <c r="HJ121" s="12"/>
      <c r="HK121" s="12"/>
      <c r="HL121" s="12"/>
      <c r="HM121" s="12"/>
      <c r="HN121" s="12"/>
      <c r="HO121" s="12"/>
      <c r="HP121" s="12"/>
      <c r="HQ121" s="12"/>
      <c r="HR121" s="12"/>
      <c r="HS121" s="12"/>
      <c r="HT121" s="12"/>
      <c r="HU121" s="12"/>
      <c r="HV121" s="12"/>
      <c r="HW121" s="12"/>
      <c r="HX121" s="12"/>
      <c r="HY121" s="12"/>
      <c r="HZ121" s="12"/>
      <c r="IA121" s="12"/>
      <c r="IB121" s="12"/>
      <c r="IC121" s="12"/>
      <c r="ID121" s="12"/>
      <c r="IE121" s="12"/>
      <c r="IF121" s="12"/>
      <c r="IG121" s="12"/>
      <c r="IH121" s="12"/>
      <c r="II121" s="12"/>
      <c r="IJ121" s="12"/>
      <c r="IK121" s="12"/>
      <c r="IL121" s="12"/>
      <c r="IM121" s="12"/>
      <c r="IN121" s="12"/>
      <c r="IO121" s="12"/>
      <c r="IP121" s="12"/>
      <c r="IQ121" s="12"/>
      <c r="IR121" s="12"/>
      <c r="IS121" s="12"/>
      <c r="IT121" s="12"/>
      <c r="IU121" s="12"/>
      <c r="IV121" s="12"/>
    </row>
    <row r="122" spans="1:256" s="4" customFormat="1" ht="36.75" customHeight="1">
      <c r="A122" s="17">
        <v>116</v>
      </c>
      <c r="B122" s="17" t="s">
        <v>345</v>
      </c>
      <c r="C122" s="17" t="s">
        <v>356</v>
      </c>
      <c r="D122" s="18" t="s">
        <v>357</v>
      </c>
      <c r="E122" s="19" t="s">
        <v>27</v>
      </c>
      <c r="F122" s="19" t="s">
        <v>34</v>
      </c>
      <c r="G122" s="20">
        <f t="shared" si="3"/>
        <v>13.188000000000001</v>
      </c>
      <c r="H122" s="20"/>
      <c r="I122" s="20"/>
      <c r="J122" s="20">
        <v>13.188000000000001</v>
      </c>
      <c r="K122" s="20"/>
      <c r="L122" s="26">
        <v>2018</v>
      </c>
      <c r="M122" s="26">
        <v>2019</v>
      </c>
      <c r="N122" s="27">
        <v>7044</v>
      </c>
      <c r="O122" s="27">
        <f>(J122-0.037)*150+37*10*0.11</f>
        <v>2013.35</v>
      </c>
      <c r="P122" s="27">
        <v>1778</v>
      </c>
      <c r="Q122" s="27">
        <v>235</v>
      </c>
      <c r="R122" s="19" t="s">
        <v>358</v>
      </c>
      <c r="S122" s="33" t="s">
        <v>359</v>
      </c>
      <c r="T122" s="17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12"/>
      <c r="FM122" s="12"/>
      <c r="FN122" s="12"/>
      <c r="FO122" s="12"/>
      <c r="FP122" s="12"/>
      <c r="FQ122" s="12"/>
      <c r="FR122" s="12"/>
      <c r="FS122" s="12"/>
      <c r="FT122" s="12"/>
      <c r="FU122" s="12"/>
      <c r="FV122" s="12"/>
      <c r="FW122" s="12"/>
      <c r="FX122" s="12"/>
      <c r="FY122" s="12"/>
      <c r="FZ122" s="12"/>
      <c r="GA122" s="12"/>
      <c r="GB122" s="12"/>
      <c r="GC122" s="12"/>
      <c r="GD122" s="12"/>
      <c r="GE122" s="12"/>
      <c r="GF122" s="12"/>
      <c r="GG122" s="12"/>
      <c r="GH122" s="12"/>
      <c r="GI122" s="12"/>
      <c r="GJ122" s="12"/>
      <c r="GK122" s="12"/>
      <c r="GL122" s="12"/>
      <c r="GM122" s="12"/>
      <c r="GN122" s="12"/>
      <c r="GO122" s="12"/>
      <c r="GP122" s="12"/>
      <c r="GQ122" s="12"/>
      <c r="GR122" s="12"/>
      <c r="GS122" s="12"/>
      <c r="GT122" s="12"/>
      <c r="GU122" s="12"/>
      <c r="GV122" s="12"/>
      <c r="GW122" s="12"/>
      <c r="GX122" s="12"/>
      <c r="GY122" s="12"/>
      <c r="GZ122" s="12"/>
      <c r="HA122" s="12"/>
      <c r="HB122" s="12"/>
      <c r="HC122" s="12"/>
      <c r="HD122" s="12"/>
      <c r="HE122" s="12"/>
      <c r="HF122" s="12"/>
      <c r="HG122" s="12"/>
      <c r="HH122" s="12"/>
      <c r="HI122" s="12"/>
      <c r="HJ122" s="12"/>
      <c r="HK122" s="12"/>
      <c r="HL122" s="12"/>
      <c r="HM122" s="12"/>
      <c r="HN122" s="12"/>
      <c r="HO122" s="12"/>
      <c r="HP122" s="12"/>
      <c r="HQ122" s="12"/>
      <c r="HR122" s="12"/>
      <c r="HS122" s="12"/>
      <c r="HT122" s="12"/>
      <c r="HU122" s="12"/>
      <c r="HV122" s="12"/>
      <c r="HW122" s="12"/>
      <c r="HX122" s="12"/>
      <c r="HY122" s="12"/>
      <c r="HZ122" s="12"/>
      <c r="IA122" s="12"/>
      <c r="IB122" s="12"/>
      <c r="IC122" s="12"/>
      <c r="ID122" s="12"/>
      <c r="IE122" s="12"/>
      <c r="IF122" s="12"/>
      <c r="IG122" s="12"/>
      <c r="IH122" s="12"/>
      <c r="II122" s="12"/>
      <c r="IJ122" s="12"/>
      <c r="IK122" s="12"/>
      <c r="IL122" s="12"/>
      <c r="IM122" s="12"/>
      <c r="IN122" s="12"/>
      <c r="IO122" s="12"/>
      <c r="IP122" s="12"/>
      <c r="IQ122" s="12"/>
      <c r="IR122" s="12"/>
      <c r="IS122" s="12"/>
      <c r="IT122" s="12"/>
      <c r="IU122" s="12"/>
      <c r="IV122" s="12"/>
    </row>
    <row r="123" spans="1:256" s="4" customFormat="1" ht="36.75" customHeight="1">
      <c r="A123" s="17">
        <v>117</v>
      </c>
      <c r="B123" s="17" t="s">
        <v>345</v>
      </c>
      <c r="C123" s="17" t="s">
        <v>356</v>
      </c>
      <c r="D123" s="18" t="s">
        <v>360</v>
      </c>
      <c r="E123" s="19" t="s">
        <v>27</v>
      </c>
      <c r="F123" s="19" t="s">
        <v>125</v>
      </c>
      <c r="G123" s="20">
        <f t="shared" si="3"/>
        <v>10</v>
      </c>
      <c r="H123" s="20"/>
      <c r="I123" s="20"/>
      <c r="J123" s="20">
        <v>10</v>
      </c>
      <c r="K123" s="20"/>
      <c r="L123" s="26">
        <v>2019</v>
      </c>
      <c r="M123" s="26">
        <v>2020</v>
      </c>
      <c r="N123" s="27">
        <v>7032</v>
      </c>
      <c r="O123" s="27">
        <f>J123*150</f>
        <v>1500</v>
      </c>
      <c r="P123" s="27"/>
      <c r="Q123" s="27">
        <v>1000</v>
      </c>
      <c r="R123" s="19" t="s">
        <v>361</v>
      </c>
      <c r="S123" s="33"/>
      <c r="T123" s="33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12"/>
      <c r="FM123" s="12"/>
      <c r="FN123" s="12"/>
      <c r="FO123" s="12"/>
      <c r="FP123" s="12"/>
      <c r="FQ123" s="12"/>
      <c r="FR123" s="12"/>
      <c r="FS123" s="12"/>
      <c r="FT123" s="12"/>
      <c r="FU123" s="12"/>
      <c r="FV123" s="12"/>
      <c r="FW123" s="12"/>
      <c r="FX123" s="12"/>
      <c r="FY123" s="12"/>
      <c r="FZ123" s="12"/>
      <c r="GA123" s="12"/>
      <c r="GB123" s="12"/>
      <c r="GC123" s="12"/>
      <c r="GD123" s="12"/>
      <c r="GE123" s="12"/>
      <c r="GF123" s="12"/>
      <c r="GG123" s="12"/>
      <c r="GH123" s="12"/>
      <c r="GI123" s="12"/>
      <c r="GJ123" s="12"/>
      <c r="GK123" s="12"/>
      <c r="GL123" s="12"/>
      <c r="GM123" s="12"/>
      <c r="GN123" s="12"/>
      <c r="GO123" s="12"/>
      <c r="GP123" s="12"/>
      <c r="GQ123" s="12"/>
      <c r="GR123" s="12"/>
      <c r="GS123" s="12"/>
      <c r="GT123" s="12"/>
      <c r="GU123" s="12"/>
      <c r="GV123" s="12"/>
      <c r="GW123" s="12"/>
      <c r="GX123" s="12"/>
      <c r="GY123" s="12"/>
      <c r="GZ123" s="12"/>
      <c r="HA123" s="12"/>
      <c r="HB123" s="12"/>
      <c r="HC123" s="12"/>
      <c r="HD123" s="12"/>
      <c r="HE123" s="12"/>
      <c r="HF123" s="12"/>
      <c r="HG123" s="12"/>
      <c r="HH123" s="12"/>
      <c r="HI123" s="12"/>
      <c r="HJ123" s="12"/>
      <c r="HK123" s="12"/>
      <c r="HL123" s="12"/>
      <c r="HM123" s="12"/>
      <c r="HN123" s="12"/>
      <c r="HO123" s="12"/>
      <c r="HP123" s="12"/>
      <c r="HQ123" s="12"/>
      <c r="HR123" s="12"/>
      <c r="HS123" s="12"/>
      <c r="HT123" s="12"/>
      <c r="HU123" s="12"/>
      <c r="HV123" s="12"/>
      <c r="HW123" s="12"/>
      <c r="HX123" s="12"/>
      <c r="HY123" s="12"/>
      <c r="HZ123" s="12"/>
      <c r="IA123" s="12"/>
      <c r="IB123" s="12"/>
      <c r="IC123" s="12"/>
      <c r="ID123" s="12"/>
      <c r="IE123" s="12"/>
      <c r="IF123" s="12"/>
      <c r="IG123" s="12"/>
      <c r="IH123" s="12"/>
      <c r="II123" s="12"/>
      <c r="IJ123" s="12"/>
      <c r="IK123" s="12"/>
      <c r="IL123" s="12"/>
      <c r="IM123" s="12"/>
      <c r="IN123" s="12"/>
      <c r="IO123" s="12"/>
      <c r="IP123" s="12"/>
      <c r="IQ123" s="12"/>
      <c r="IR123" s="12"/>
      <c r="IS123" s="12"/>
      <c r="IT123" s="12"/>
      <c r="IU123" s="12"/>
      <c r="IV123" s="12"/>
    </row>
    <row r="124" spans="1:256" s="4" customFormat="1" ht="36.75" customHeight="1">
      <c r="A124" s="17">
        <v>118</v>
      </c>
      <c r="B124" s="17" t="s">
        <v>345</v>
      </c>
      <c r="C124" s="17" t="s">
        <v>346</v>
      </c>
      <c r="D124" s="18" t="s">
        <v>362</v>
      </c>
      <c r="E124" s="19" t="s">
        <v>27</v>
      </c>
      <c r="F124" s="19" t="s">
        <v>206</v>
      </c>
      <c r="G124" s="20">
        <f t="shared" si="3"/>
        <v>5.0869999999999997</v>
      </c>
      <c r="H124" s="20"/>
      <c r="I124" s="20"/>
      <c r="J124" s="20">
        <v>5.0869999999999997</v>
      </c>
      <c r="K124" s="20"/>
      <c r="L124" s="26">
        <v>2019</v>
      </c>
      <c r="M124" s="26">
        <v>2019</v>
      </c>
      <c r="N124" s="27">
        <v>4630</v>
      </c>
      <c r="O124" s="27">
        <v>1017</v>
      </c>
      <c r="P124" s="27"/>
      <c r="Q124" s="27">
        <v>305</v>
      </c>
      <c r="R124" s="19" t="s">
        <v>363</v>
      </c>
      <c r="S124" s="33"/>
      <c r="T124" s="33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12"/>
      <c r="FM124" s="12"/>
      <c r="FN124" s="12"/>
      <c r="FO124" s="12"/>
      <c r="FP124" s="12"/>
      <c r="FQ124" s="12"/>
      <c r="FR124" s="12"/>
      <c r="FS124" s="12"/>
      <c r="FT124" s="12"/>
      <c r="FU124" s="12"/>
      <c r="FV124" s="12"/>
      <c r="FW124" s="12"/>
      <c r="FX124" s="12"/>
      <c r="FY124" s="12"/>
      <c r="FZ124" s="12"/>
      <c r="GA124" s="12"/>
      <c r="GB124" s="12"/>
      <c r="GC124" s="12"/>
      <c r="GD124" s="12"/>
      <c r="GE124" s="12"/>
      <c r="GF124" s="12"/>
      <c r="GG124" s="12"/>
      <c r="GH124" s="12"/>
      <c r="GI124" s="12"/>
      <c r="GJ124" s="12"/>
      <c r="GK124" s="12"/>
      <c r="GL124" s="12"/>
      <c r="GM124" s="12"/>
      <c r="GN124" s="12"/>
      <c r="GO124" s="12"/>
      <c r="GP124" s="12"/>
      <c r="GQ124" s="12"/>
      <c r="GR124" s="12"/>
      <c r="GS124" s="12"/>
      <c r="GT124" s="12"/>
      <c r="GU124" s="12"/>
      <c r="GV124" s="12"/>
      <c r="GW124" s="12"/>
      <c r="GX124" s="12"/>
      <c r="GY124" s="12"/>
      <c r="GZ124" s="12"/>
      <c r="HA124" s="12"/>
      <c r="HB124" s="12"/>
      <c r="HC124" s="12"/>
      <c r="HD124" s="12"/>
      <c r="HE124" s="12"/>
      <c r="HF124" s="12"/>
      <c r="HG124" s="12"/>
      <c r="HH124" s="12"/>
      <c r="HI124" s="12"/>
      <c r="HJ124" s="12"/>
      <c r="HK124" s="12"/>
      <c r="HL124" s="12"/>
      <c r="HM124" s="12"/>
      <c r="HN124" s="12"/>
      <c r="HO124" s="12"/>
      <c r="HP124" s="12"/>
      <c r="HQ124" s="12"/>
      <c r="HR124" s="12"/>
      <c r="HS124" s="12"/>
      <c r="HT124" s="12"/>
      <c r="HU124" s="12"/>
      <c r="HV124" s="12"/>
      <c r="HW124" s="12"/>
      <c r="HX124" s="12"/>
      <c r="HY124" s="12"/>
      <c r="HZ124" s="12"/>
      <c r="IA124" s="12"/>
      <c r="IB124" s="12"/>
      <c r="IC124" s="12"/>
      <c r="ID124" s="12"/>
      <c r="IE124" s="12"/>
      <c r="IF124" s="12"/>
      <c r="IG124" s="12"/>
      <c r="IH124" s="12"/>
      <c r="II124" s="12"/>
      <c r="IJ124" s="12"/>
      <c r="IK124" s="12"/>
      <c r="IL124" s="12"/>
      <c r="IM124" s="12"/>
      <c r="IN124" s="12"/>
      <c r="IO124" s="12"/>
      <c r="IP124" s="12"/>
      <c r="IQ124" s="12"/>
      <c r="IR124" s="12"/>
      <c r="IS124" s="12"/>
      <c r="IT124" s="12"/>
      <c r="IU124" s="12"/>
      <c r="IV124" s="12"/>
    </row>
    <row r="125" spans="1:256" s="4" customFormat="1" ht="36.75" customHeight="1">
      <c r="A125" s="17">
        <v>119</v>
      </c>
      <c r="B125" s="17" t="s">
        <v>345</v>
      </c>
      <c r="C125" s="17" t="s">
        <v>356</v>
      </c>
      <c r="D125" s="18" t="s">
        <v>364</v>
      </c>
      <c r="E125" s="19" t="s">
        <v>27</v>
      </c>
      <c r="F125" s="19" t="s">
        <v>206</v>
      </c>
      <c r="G125" s="20">
        <f t="shared" si="3"/>
        <v>5.569</v>
      </c>
      <c r="H125" s="20">
        <v>5.569</v>
      </c>
      <c r="I125" s="20"/>
      <c r="J125" s="20"/>
      <c r="K125" s="20"/>
      <c r="L125" s="26">
        <v>2018</v>
      </c>
      <c r="M125" s="26">
        <v>2019</v>
      </c>
      <c r="N125" s="27">
        <v>19649</v>
      </c>
      <c r="O125" s="27">
        <f>200*(H125-0.538)+448*22.5*0.15+90*22.5*0.11</f>
        <v>2740.95</v>
      </c>
      <c r="P125" s="27">
        <v>993</v>
      </c>
      <c r="Q125" s="27">
        <v>400</v>
      </c>
      <c r="R125" s="19" t="s">
        <v>365</v>
      </c>
      <c r="S125" s="33" t="s">
        <v>366</v>
      </c>
      <c r="T125" s="17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12"/>
      <c r="FM125" s="12"/>
      <c r="FN125" s="12"/>
      <c r="FO125" s="12"/>
      <c r="FP125" s="12"/>
      <c r="FQ125" s="12"/>
      <c r="FR125" s="12"/>
      <c r="FS125" s="12"/>
      <c r="FT125" s="12"/>
      <c r="FU125" s="12"/>
      <c r="FV125" s="12"/>
      <c r="FW125" s="12"/>
      <c r="FX125" s="12"/>
      <c r="FY125" s="12"/>
      <c r="FZ125" s="12"/>
      <c r="GA125" s="12"/>
      <c r="GB125" s="12"/>
      <c r="GC125" s="12"/>
      <c r="GD125" s="12"/>
      <c r="GE125" s="12"/>
      <c r="GF125" s="12"/>
      <c r="GG125" s="12"/>
      <c r="GH125" s="12"/>
      <c r="GI125" s="12"/>
      <c r="GJ125" s="12"/>
      <c r="GK125" s="12"/>
      <c r="GL125" s="12"/>
      <c r="GM125" s="12"/>
      <c r="GN125" s="12"/>
      <c r="GO125" s="12"/>
      <c r="GP125" s="12"/>
      <c r="GQ125" s="12"/>
      <c r="GR125" s="12"/>
      <c r="GS125" s="12"/>
      <c r="GT125" s="12"/>
      <c r="GU125" s="12"/>
      <c r="GV125" s="12"/>
      <c r="GW125" s="12"/>
      <c r="GX125" s="12"/>
      <c r="GY125" s="12"/>
      <c r="GZ125" s="12"/>
      <c r="HA125" s="12"/>
      <c r="HB125" s="12"/>
      <c r="HC125" s="12"/>
      <c r="HD125" s="12"/>
      <c r="HE125" s="12"/>
      <c r="HF125" s="12"/>
      <c r="HG125" s="12"/>
      <c r="HH125" s="12"/>
      <c r="HI125" s="12"/>
      <c r="HJ125" s="12"/>
      <c r="HK125" s="12"/>
      <c r="HL125" s="12"/>
      <c r="HM125" s="12"/>
      <c r="HN125" s="12"/>
      <c r="HO125" s="12"/>
      <c r="HP125" s="12"/>
      <c r="HQ125" s="12"/>
      <c r="HR125" s="12"/>
      <c r="HS125" s="12"/>
      <c r="HT125" s="12"/>
      <c r="HU125" s="12"/>
      <c r="HV125" s="12"/>
      <c r="HW125" s="12"/>
      <c r="HX125" s="12"/>
      <c r="HY125" s="12"/>
      <c r="HZ125" s="12"/>
      <c r="IA125" s="12"/>
      <c r="IB125" s="12"/>
      <c r="IC125" s="12"/>
      <c r="ID125" s="12"/>
      <c r="IE125" s="12"/>
      <c r="IF125" s="12"/>
      <c r="IG125" s="12"/>
      <c r="IH125" s="12"/>
      <c r="II125" s="12"/>
      <c r="IJ125" s="12"/>
      <c r="IK125" s="12"/>
      <c r="IL125" s="12"/>
      <c r="IM125" s="12"/>
      <c r="IN125" s="12"/>
      <c r="IO125" s="12"/>
      <c r="IP125" s="12"/>
      <c r="IQ125" s="12"/>
      <c r="IR125" s="12"/>
      <c r="IS125" s="12"/>
      <c r="IT125" s="12"/>
      <c r="IU125" s="12"/>
      <c r="IV125" s="12"/>
    </row>
    <row r="126" spans="1:256" s="4" customFormat="1" ht="36.75" customHeight="1">
      <c r="A126" s="17">
        <v>120</v>
      </c>
      <c r="B126" s="17" t="s">
        <v>367</v>
      </c>
      <c r="C126" s="17" t="s">
        <v>368</v>
      </c>
      <c r="D126" s="18" t="s">
        <v>369</v>
      </c>
      <c r="E126" s="19" t="s">
        <v>27</v>
      </c>
      <c r="F126" s="19" t="s">
        <v>28</v>
      </c>
      <c r="G126" s="20">
        <v>10.872999999999999</v>
      </c>
      <c r="H126" s="20">
        <v>10.872999999999999</v>
      </c>
      <c r="I126" s="20"/>
      <c r="J126" s="20"/>
      <c r="K126" s="20"/>
      <c r="L126" s="26">
        <v>2018</v>
      </c>
      <c r="M126" s="26">
        <v>2019</v>
      </c>
      <c r="N126" s="27">
        <v>7973</v>
      </c>
      <c r="O126" s="27">
        <v>4567</v>
      </c>
      <c r="P126" s="27">
        <v>1929</v>
      </c>
      <c r="Q126" s="27">
        <v>2638</v>
      </c>
      <c r="R126" s="37" t="s">
        <v>370</v>
      </c>
      <c r="S126" s="37" t="s">
        <v>371</v>
      </c>
      <c r="T126" s="17"/>
    </row>
    <row r="127" spans="1:256" s="4" customFormat="1" ht="36.75" customHeight="1">
      <c r="A127" s="17">
        <v>121</v>
      </c>
      <c r="B127" s="17" t="s">
        <v>367</v>
      </c>
      <c r="C127" s="17" t="s">
        <v>372</v>
      </c>
      <c r="D127" s="18" t="s">
        <v>373</v>
      </c>
      <c r="E127" s="19" t="s">
        <v>27</v>
      </c>
      <c r="F127" s="19" t="s">
        <v>28</v>
      </c>
      <c r="G127" s="20">
        <v>59.792000000000002</v>
      </c>
      <c r="H127" s="20">
        <v>8.0020000000000007</v>
      </c>
      <c r="I127" s="20">
        <v>51.79</v>
      </c>
      <c r="J127" s="20"/>
      <c r="K127" s="20"/>
      <c r="L127" s="26">
        <v>2019</v>
      </c>
      <c r="M127" s="26">
        <v>2020</v>
      </c>
      <c r="N127" s="27">
        <v>22480</v>
      </c>
      <c r="O127" s="27">
        <f>H127*420+I127*200</f>
        <v>13718.84</v>
      </c>
      <c r="P127" s="27">
        <v>0</v>
      </c>
      <c r="Q127" s="27">
        <v>5000</v>
      </c>
      <c r="R127" s="37" t="s">
        <v>374</v>
      </c>
      <c r="S127" s="33"/>
      <c r="T127" s="17"/>
    </row>
    <row r="128" spans="1:256" s="4" customFormat="1" ht="120.95" customHeight="1">
      <c r="A128" s="17">
        <v>122</v>
      </c>
      <c r="B128" s="17" t="s">
        <v>367</v>
      </c>
      <c r="C128" s="17" t="s">
        <v>375</v>
      </c>
      <c r="D128" s="18" t="s">
        <v>376</v>
      </c>
      <c r="E128" s="19" t="s">
        <v>27</v>
      </c>
      <c r="F128" s="19" t="s">
        <v>28</v>
      </c>
      <c r="G128" s="20">
        <v>55.683999999999997</v>
      </c>
      <c r="H128" s="20"/>
      <c r="I128" s="20"/>
      <c r="J128" s="20">
        <v>55.683999999999997</v>
      </c>
      <c r="K128" s="20"/>
      <c r="L128" s="26">
        <v>2019</v>
      </c>
      <c r="M128" s="26">
        <v>2020</v>
      </c>
      <c r="N128" s="27">
        <v>14215</v>
      </c>
      <c r="O128" s="27">
        <f>J128*200</f>
        <v>11136.8</v>
      </c>
      <c r="P128" s="27">
        <v>1969</v>
      </c>
      <c r="Q128" s="27">
        <v>2000</v>
      </c>
      <c r="R128" s="37" t="s">
        <v>377</v>
      </c>
      <c r="S128" s="33"/>
      <c r="T128" s="17" t="s">
        <v>378</v>
      </c>
    </row>
    <row r="129" spans="1:256" s="4" customFormat="1" ht="36.75" customHeight="1">
      <c r="A129" s="17">
        <v>123</v>
      </c>
      <c r="B129" s="17" t="s">
        <v>367</v>
      </c>
      <c r="C129" s="17" t="s">
        <v>372</v>
      </c>
      <c r="D129" s="18" t="s">
        <v>379</v>
      </c>
      <c r="E129" s="19" t="s">
        <v>27</v>
      </c>
      <c r="F129" s="19" t="s">
        <v>28</v>
      </c>
      <c r="G129" s="20">
        <v>47.545000000000002</v>
      </c>
      <c r="H129" s="20"/>
      <c r="I129" s="20"/>
      <c r="J129" s="20">
        <v>38.895000000000003</v>
      </c>
      <c r="K129" s="20">
        <v>8.6449999999999996</v>
      </c>
      <c r="L129" s="26">
        <v>2019</v>
      </c>
      <c r="M129" s="26">
        <v>2020</v>
      </c>
      <c r="N129" s="27">
        <v>12974</v>
      </c>
      <c r="O129" s="27">
        <f>J129*200+K129*145</f>
        <v>9032.5249999999996</v>
      </c>
      <c r="P129" s="27"/>
      <c r="Q129" s="27">
        <v>4000</v>
      </c>
      <c r="R129" s="37" t="s">
        <v>380</v>
      </c>
      <c r="S129" s="33"/>
      <c r="T129" s="17"/>
    </row>
    <row r="130" spans="1:256" s="4" customFormat="1" ht="36.75" customHeight="1">
      <c r="A130" s="17">
        <v>124</v>
      </c>
      <c r="B130" s="17" t="s">
        <v>367</v>
      </c>
      <c r="C130" s="17" t="s">
        <v>381</v>
      </c>
      <c r="D130" s="23" t="s">
        <v>382</v>
      </c>
      <c r="E130" s="19" t="s">
        <v>27</v>
      </c>
      <c r="F130" s="19" t="s">
        <v>28</v>
      </c>
      <c r="G130" s="20">
        <v>11.717000000000001</v>
      </c>
      <c r="H130" s="44"/>
      <c r="I130" s="28"/>
      <c r="J130" s="28">
        <v>11.717000000000001</v>
      </c>
      <c r="K130" s="28"/>
      <c r="L130" s="26">
        <v>2019</v>
      </c>
      <c r="M130" s="26">
        <v>2020</v>
      </c>
      <c r="N130" s="46">
        <v>2554</v>
      </c>
      <c r="O130" s="27">
        <f>J130*200</f>
        <v>2343.4</v>
      </c>
      <c r="P130" s="47"/>
      <c r="Q130" s="27">
        <v>2343</v>
      </c>
      <c r="R130" s="37" t="s">
        <v>383</v>
      </c>
      <c r="S130" s="49"/>
      <c r="T130" s="17"/>
    </row>
    <row r="131" spans="1:256" s="4" customFormat="1" ht="36.75" customHeight="1">
      <c r="A131" s="17">
        <v>125</v>
      </c>
      <c r="B131" s="17" t="s">
        <v>367</v>
      </c>
      <c r="C131" s="17" t="s">
        <v>384</v>
      </c>
      <c r="D131" s="18" t="s">
        <v>385</v>
      </c>
      <c r="E131" s="19" t="s">
        <v>48</v>
      </c>
      <c r="F131" s="19" t="s">
        <v>28</v>
      </c>
      <c r="G131" s="20">
        <v>39.546999999999997</v>
      </c>
      <c r="H131" s="20">
        <v>37.9</v>
      </c>
      <c r="I131" s="20">
        <v>1.647</v>
      </c>
      <c r="J131" s="20"/>
      <c r="K131" s="20"/>
      <c r="L131" s="26">
        <v>2019</v>
      </c>
      <c r="M131" s="26">
        <v>2020</v>
      </c>
      <c r="N131" s="29">
        <v>27635</v>
      </c>
      <c r="O131" s="27">
        <v>19361.75</v>
      </c>
      <c r="P131" s="27"/>
      <c r="Q131" s="27">
        <v>2000</v>
      </c>
      <c r="R131" s="33" t="s">
        <v>496</v>
      </c>
      <c r="S131" s="33"/>
      <c r="T131" s="17"/>
    </row>
    <row r="132" spans="1:256" s="4" customFormat="1" ht="36.75" customHeight="1">
      <c r="A132" s="17">
        <v>126</v>
      </c>
      <c r="B132" s="17" t="s">
        <v>386</v>
      </c>
      <c r="C132" s="17" t="s">
        <v>387</v>
      </c>
      <c r="D132" s="18" t="s">
        <v>388</v>
      </c>
      <c r="E132" s="19" t="s">
        <v>48</v>
      </c>
      <c r="F132" s="19" t="s">
        <v>28</v>
      </c>
      <c r="G132" s="20">
        <f t="shared" ref="G132:G156" si="4">SUM(H132:K132)</f>
        <v>10</v>
      </c>
      <c r="H132" s="20">
        <v>10</v>
      </c>
      <c r="I132" s="20"/>
      <c r="J132" s="20"/>
      <c r="K132" s="20"/>
      <c r="L132" s="26">
        <v>2019</v>
      </c>
      <c r="M132" s="26">
        <v>2019</v>
      </c>
      <c r="N132" s="27">
        <v>9370</v>
      </c>
      <c r="O132" s="27">
        <v>5000</v>
      </c>
      <c r="P132" s="27"/>
      <c r="Q132" s="27">
        <v>3565</v>
      </c>
      <c r="R132" s="33" t="s">
        <v>389</v>
      </c>
      <c r="S132" s="33"/>
      <c r="T132" s="17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12"/>
      <c r="FM132" s="12"/>
      <c r="FN132" s="12"/>
      <c r="FO132" s="12"/>
      <c r="FP132" s="12"/>
      <c r="FQ132" s="12"/>
      <c r="FR132" s="12"/>
      <c r="FS132" s="12"/>
      <c r="FT132" s="12"/>
      <c r="FU132" s="12"/>
      <c r="FV132" s="12"/>
      <c r="FW132" s="12"/>
      <c r="FX132" s="12"/>
      <c r="FY132" s="12"/>
      <c r="FZ132" s="12"/>
      <c r="GA132" s="12"/>
      <c r="GB132" s="12"/>
      <c r="GC132" s="12"/>
      <c r="GD132" s="12"/>
      <c r="GE132" s="12"/>
      <c r="GF132" s="12"/>
      <c r="GG132" s="12"/>
      <c r="GH132" s="12"/>
      <c r="GI132" s="12"/>
      <c r="GJ132" s="12"/>
      <c r="GK132" s="12"/>
      <c r="GL132" s="12"/>
      <c r="GM132" s="12"/>
      <c r="GN132" s="12"/>
      <c r="GO132" s="12"/>
      <c r="GP132" s="12"/>
      <c r="GQ132" s="12"/>
      <c r="GR132" s="12"/>
      <c r="GS132" s="12"/>
      <c r="GT132" s="12"/>
      <c r="GU132" s="12"/>
      <c r="GV132" s="12"/>
      <c r="GW132" s="12"/>
      <c r="GX132" s="12"/>
      <c r="GY132" s="12"/>
      <c r="GZ132" s="12"/>
      <c r="HA132" s="12"/>
      <c r="HB132" s="12"/>
      <c r="HC132" s="12"/>
      <c r="HD132" s="12"/>
      <c r="HE132" s="12"/>
      <c r="HF132" s="12"/>
      <c r="HG132" s="12"/>
      <c r="HH132" s="12"/>
      <c r="HI132" s="12"/>
      <c r="HJ132" s="12"/>
      <c r="HK132" s="12"/>
      <c r="HL132" s="12"/>
      <c r="HM132" s="12"/>
      <c r="HN132" s="12"/>
      <c r="HO132" s="12"/>
      <c r="HP132" s="12"/>
      <c r="HQ132" s="12"/>
      <c r="HR132" s="12"/>
      <c r="HS132" s="12"/>
      <c r="HT132" s="12"/>
      <c r="HU132" s="12"/>
      <c r="HV132" s="12"/>
      <c r="HW132" s="12"/>
      <c r="HX132" s="12"/>
      <c r="HY132" s="12"/>
      <c r="HZ132" s="12"/>
      <c r="IA132" s="12"/>
      <c r="IB132" s="12"/>
      <c r="IC132" s="12"/>
      <c r="ID132" s="12"/>
      <c r="IE132" s="12"/>
      <c r="IF132" s="12"/>
      <c r="IG132" s="12"/>
      <c r="IH132" s="12"/>
      <c r="II132" s="12"/>
      <c r="IJ132" s="12"/>
      <c r="IK132" s="12"/>
      <c r="IL132" s="12"/>
      <c r="IM132" s="12"/>
      <c r="IN132" s="12"/>
      <c r="IO132" s="12"/>
      <c r="IP132" s="12"/>
      <c r="IQ132" s="12"/>
      <c r="IR132" s="12"/>
      <c r="IS132" s="12"/>
      <c r="IT132" s="12"/>
      <c r="IU132" s="12"/>
      <c r="IV132" s="12"/>
    </row>
    <row r="133" spans="1:256" s="4" customFormat="1" ht="36.75" customHeight="1">
      <c r="A133" s="17">
        <v>127</v>
      </c>
      <c r="B133" s="17" t="s">
        <v>386</v>
      </c>
      <c r="C133" s="17" t="s">
        <v>390</v>
      </c>
      <c r="D133" s="18" t="s">
        <v>391</v>
      </c>
      <c r="E133" s="19" t="s">
        <v>48</v>
      </c>
      <c r="F133" s="19" t="s">
        <v>28</v>
      </c>
      <c r="G133" s="20">
        <f t="shared" si="4"/>
        <v>37</v>
      </c>
      <c r="H133" s="20">
        <v>37</v>
      </c>
      <c r="I133" s="20"/>
      <c r="J133" s="20"/>
      <c r="K133" s="20"/>
      <c r="L133" s="26">
        <v>2019</v>
      </c>
      <c r="M133" s="26">
        <v>2020</v>
      </c>
      <c r="N133" s="27">
        <v>29815</v>
      </c>
      <c r="O133" s="27">
        <f>H133*500</f>
        <v>18500</v>
      </c>
      <c r="P133" s="27"/>
      <c r="Q133" s="27">
        <v>8000</v>
      </c>
      <c r="R133" s="33" t="s">
        <v>497</v>
      </c>
      <c r="S133" s="33"/>
      <c r="T133" s="17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12"/>
      <c r="FM133" s="12"/>
      <c r="FN133" s="12"/>
      <c r="FO133" s="12"/>
      <c r="FP133" s="12"/>
      <c r="FQ133" s="12"/>
      <c r="FR133" s="12"/>
      <c r="FS133" s="12"/>
      <c r="FT133" s="12"/>
      <c r="FU133" s="12"/>
      <c r="FV133" s="12"/>
      <c r="FW133" s="12"/>
      <c r="FX133" s="12"/>
      <c r="FY133" s="12"/>
      <c r="FZ133" s="12"/>
      <c r="GA133" s="12"/>
      <c r="GB133" s="12"/>
      <c r="GC133" s="12"/>
      <c r="GD133" s="12"/>
      <c r="GE133" s="12"/>
      <c r="GF133" s="12"/>
      <c r="GG133" s="12"/>
      <c r="GH133" s="12"/>
      <c r="GI133" s="12"/>
      <c r="GJ133" s="12"/>
      <c r="GK133" s="12"/>
      <c r="GL133" s="12"/>
      <c r="GM133" s="12"/>
      <c r="GN133" s="12"/>
      <c r="GO133" s="12"/>
      <c r="GP133" s="12"/>
      <c r="GQ133" s="12"/>
      <c r="GR133" s="12"/>
      <c r="GS133" s="12"/>
      <c r="GT133" s="12"/>
      <c r="GU133" s="12"/>
      <c r="GV133" s="12"/>
      <c r="GW133" s="12"/>
      <c r="GX133" s="12"/>
      <c r="GY133" s="12"/>
      <c r="GZ133" s="12"/>
      <c r="HA133" s="12"/>
      <c r="HB133" s="12"/>
      <c r="HC133" s="12"/>
      <c r="HD133" s="12"/>
      <c r="HE133" s="12"/>
      <c r="HF133" s="12"/>
      <c r="HG133" s="12"/>
      <c r="HH133" s="12"/>
      <c r="HI133" s="12"/>
      <c r="HJ133" s="12"/>
      <c r="HK133" s="12"/>
      <c r="HL133" s="12"/>
      <c r="HM133" s="12"/>
      <c r="HN133" s="12"/>
      <c r="HO133" s="12"/>
      <c r="HP133" s="12"/>
      <c r="HQ133" s="12"/>
      <c r="HR133" s="12"/>
      <c r="HS133" s="12"/>
      <c r="HT133" s="12"/>
      <c r="HU133" s="12"/>
      <c r="HV133" s="12"/>
      <c r="HW133" s="12"/>
      <c r="HX133" s="12"/>
      <c r="HY133" s="12"/>
      <c r="HZ133" s="12"/>
      <c r="IA133" s="12"/>
      <c r="IB133" s="12"/>
      <c r="IC133" s="12"/>
      <c r="ID133" s="12"/>
      <c r="IE133" s="12"/>
      <c r="IF133" s="12"/>
      <c r="IG133" s="12"/>
      <c r="IH133" s="12"/>
      <c r="II133" s="12"/>
      <c r="IJ133" s="12"/>
      <c r="IK133" s="12"/>
      <c r="IL133" s="12"/>
      <c r="IM133" s="12"/>
      <c r="IN133" s="12"/>
      <c r="IO133" s="12"/>
      <c r="IP133" s="12"/>
      <c r="IQ133" s="12"/>
      <c r="IR133" s="12"/>
      <c r="IS133" s="12"/>
      <c r="IT133" s="12"/>
      <c r="IU133" s="12"/>
      <c r="IV133" s="12"/>
    </row>
    <row r="134" spans="1:256" s="4" customFormat="1" ht="36.75" customHeight="1">
      <c r="A134" s="17">
        <v>128</v>
      </c>
      <c r="B134" s="17" t="s">
        <v>386</v>
      </c>
      <c r="C134" s="17" t="s">
        <v>392</v>
      </c>
      <c r="D134" s="18" t="s">
        <v>393</v>
      </c>
      <c r="E134" s="19" t="s">
        <v>27</v>
      </c>
      <c r="F134" s="19" t="s">
        <v>28</v>
      </c>
      <c r="G134" s="20">
        <f t="shared" si="4"/>
        <v>13.1</v>
      </c>
      <c r="H134" s="20"/>
      <c r="I134" s="20"/>
      <c r="J134" s="20"/>
      <c r="K134" s="20">
        <v>13.1</v>
      </c>
      <c r="L134" s="26">
        <v>2019</v>
      </c>
      <c r="M134" s="26">
        <v>2019</v>
      </c>
      <c r="N134" s="27">
        <v>4571</v>
      </c>
      <c r="O134" s="27">
        <f>G134*145</f>
        <v>1899.5</v>
      </c>
      <c r="P134" s="27"/>
      <c r="Q134" s="27">
        <v>1900</v>
      </c>
      <c r="R134" s="19" t="s">
        <v>394</v>
      </c>
      <c r="S134" s="33"/>
      <c r="T134" s="17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12"/>
      <c r="FM134" s="12"/>
      <c r="FN134" s="12"/>
      <c r="FO134" s="12"/>
      <c r="FP134" s="12"/>
      <c r="FQ134" s="12"/>
      <c r="FR134" s="12"/>
      <c r="FS134" s="12"/>
      <c r="FT134" s="12"/>
      <c r="FU134" s="12"/>
      <c r="FV134" s="12"/>
      <c r="FW134" s="12"/>
      <c r="FX134" s="12"/>
      <c r="FY134" s="12"/>
      <c r="FZ134" s="12"/>
      <c r="GA134" s="12"/>
      <c r="GB134" s="12"/>
      <c r="GC134" s="12"/>
      <c r="GD134" s="12"/>
      <c r="GE134" s="12"/>
      <c r="GF134" s="12"/>
      <c r="GG134" s="12"/>
      <c r="GH134" s="12"/>
      <c r="GI134" s="12"/>
      <c r="GJ134" s="12"/>
      <c r="GK134" s="12"/>
      <c r="GL134" s="12"/>
      <c r="GM134" s="12"/>
      <c r="GN134" s="12"/>
      <c r="GO134" s="12"/>
      <c r="GP134" s="12"/>
      <c r="GQ134" s="12"/>
      <c r="GR134" s="12"/>
      <c r="GS134" s="12"/>
      <c r="GT134" s="12"/>
      <c r="GU134" s="12"/>
      <c r="GV134" s="12"/>
      <c r="GW134" s="12"/>
      <c r="GX134" s="12"/>
      <c r="GY134" s="12"/>
      <c r="GZ134" s="12"/>
      <c r="HA134" s="12"/>
      <c r="HB134" s="12"/>
      <c r="HC134" s="12"/>
      <c r="HD134" s="12"/>
      <c r="HE134" s="12"/>
      <c r="HF134" s="12"/>
      <c r="HG134" s="12"/>
      <c r="HH134" s="12"/>
      <c r="HI134" s="12"/>
      <c r="HJ134" s="12"/>
      <c r="HK134" s="12"/>
      <c r="HL134" s="12"/>
      <c r="HM134" s="12"/>
      <c r="HN134" s="12"/>
      <c r="HO134" s="12"/>
      <c r="HP134" s="12"/>
      <c r="HQ134" s="12"/>
      <c r="HR134" s="12"/>
      <c r="HS134" s="12"/>
      <c r="HT134" s="12"/>
      <c r="HU134" s="12"/>
      <c r="HV134" s="12"/>
      <c r="HW134" s="12"/>
      <c r="HX134" s="12"/>
      <c r="HY134" s="12"/>
      <c r="HZ134" s="12"/>
      <c r="IA134" s="12"/>
      <c r="IB134" s="12"/>
      <c r="IC134" s="12"/>
      <c r="ID134" s="12"/>
      <c r="IE134" s="12"/>
      <c r="IF134" s="12"/>
      <c r="IG134" s="12"/>
      <c r="IH134" s="12"/>
      <c r="II134" s="12"/>
      <c r="IJ134" s="12"/>
      <c r="IK134" s="12"/>
      <c r="IL134" s="12"/>
      <c r="IM134" s="12"/>
      <c r="IN134" s="12"/>
      <c r="IO134" s="12"/>
      <c r="IP134" s="12"/>
      <c r="IQ134" s="12"/>
      <c r="IR134" s="12"/>
      <c r="IS134" s="12"/>
      <c r="IT134" s="12"/>
      <c r="IU134" s="12"/>
      <c r="IV134" s="12"/>
    </row>
    <row r="135" spans="1:256" s="4" customFormat="1" ht="36.75" customHeight="1">
      <c r="A135" s="17">
        <v>129</v>
      </c>
      <c r="B135" s="17" t="s">
        <v>386</v>
      </c>
      <c r="C135" s="17" t="s">
        <v>392</v>
      </c>
      <c r="D135" s="18" t="s">
        <v>395</v>
      </c>
      <c r="E135" s="19" t="s">
        <v>27</v>
      </c>
      <c r="F135" s="19" t="s">
        <v>28</v>
      </c>
      <c r="G135" s="20">
        <f t="shared" si="4"/>
        <v>31</v>
      </c>
      <c r="H135" s="20"/>
      <c r="I135" s="20">
        <v>2.4689999999999999</v>
      </c>
      <c r="J135" s="20">
        <v>28.530999999999999</v>
      </c>
      <c r="K135" s="20">
        <v>0</v>
      </c>
      <c r="L135" s="26">
        <v>2019</v>
      </c>
      <c r="M135" s="26">
        <v>2019</v>
      </c>
      <c r="N135" s="27">
        <v>20251</v>
      </c>
      <c r="O135" s="27">
        <v>6200</v>
      </c>
      <c r="P135" s="27">
        <v>5580</v>
      </c>
      <c r="Q135" s="27">
        <v>620</v>
      </c>
      <c r="R135" s="19" t="s">
        <v>396</v>
      </c>
      <c r="S135" s="33" t="s">
        <v>397</v>
      </c>
      <c r="T135" s="17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  <c r="IV135" s="12"/>
    </row>
    <row r="136" spans="1:256" s="4" customFormat="1" ht="52.5" customHeight="1">
      <c r="A136" s="17">
        <v>130</v>
      </c>
      <c r="B136" s="17" t="s">
        <v>386</v>
      </c>
      <c r="C136" s="17" t="s">
        <v>398</v>
      </c>
      <c r="D136" s="18" t="s">
        <v>399</v>
      </c>
      <c r="E136" s="19" t="s">
        <v>27</v>
      </c>
      <c r="F136" s="17" t="s">
        <v>125</v>
      </c>
      <c r="G136" s="20">
        <f t="shared" si="4"/>
        <v>4.306</v>
      </c>
      <c r="H136" s="20">
        <v>3.7</v>
      </c>
      <c r="I136" s="20">
        <v>0.60599999999999998</v>
      </c>
      <c r="J136" s="20"/>
      <c r="K136" s="48"/>
      <c r="L136" s="42">
        <v>2018</v>
      </c>
      <c r="M136" s="42">
        <v>2019</v>
      </c>
      <c r="N136" s="42">
        <v>18893</v>
      </c>
      <c r="O136" s="42">
        <v>800</v>
      </c>
      <c r="P136" s="16"/>
      <c r="Q136" s="27">
        <v>800</v>
      </c>
      <c r="R136" s="50" t="s">
        <v>400</v>
      </c>
      <c r="S136" s="35" t="s">
        <v>401</v>
      </c>
      <c r="T136" s="17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  <c r="IV136" s="12"/>
    </row>
    <row r="137" spans="1:256" s="4" customFormat="1" ht="52.5" customHeight="1">
      <c r="A137" s="17">
        <v>131</v>
      </c>
      <c r="B137" s="44" t="s">
        <v>386</v>
      </c>
      <c r="C137" s="44" t="s">
        <v>402</v>
      </c>
      <c r="D137" s="45" t="s">
        <v>403</v>
      </c>
      <c r="E137" s="19" t="s">
        <v>27</v>
      </c>
      <c r="F137" s="19" t="s">
        <v>125</v>
      </c>
      <c r="G137" s="20">
        <f t="shared" si="4"/>
        <v>21.896000000000001</v>
      </c>
      <c r="H137" s="44">
        <v>21.896000000000001</v>
      </c>
      <c r="I137" s="44"/>
      <c r="J137" s="28"/>
      <c r="K137" s="44"/>
      <c r="L137" s="26">
        <v>2018</v>
      </c>
      <c r="M137" s="26">
        <v>2020</v>
      </c>
      <c r="N137" s="46">
        <v>550007</v>
      </c>
      <c r="O137" s="27">
        <f>H137*200</f>
        <v>4379.2</v>
      </c>
      <c r="P137" s="47"/>
      <c r="Q137" s="27">
        <v>4379</v>
      </c>
      <c r="R137" s="19" t="s">
        <v>404</v>
      </c>
      <c r="S137" s="35" t="s">
        <v>405</v>
      </c>
      <c r="T137" s="17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  <c r="IU137" s="12"/>
      <c r="IV137" s="12"/>
    </row>
    <row r="138" spans="1:256" s="4" customFormat="1" ht="36.75" customHeight="1">
      <c r="A138" s="17">
        <v>132</v>
      </c>
      <c r="B138" s="17" t="s">
        <v>406</v>
      </c>
      <c r="C138" s="17" t="s">
        <v>407</v>
      </c>
      <c r="D138" s="18" t="s">
        <v>408</v>
      </c>
      <c r="E138" s="19" t="s">
        <v>48</v>
      </c>
      <c r="F138" s="19" t="s">
        <v>28</v>
      </c>
      <c r="G138" s="20">
        <f t="shared" si="4"/>
        <v>5.5</v>
      </c>
      <c r="H138" s="20"/>
      <c r="I138" s="20"/>
      <c r="J138" s="20">
        <v>5.5</v>
      </c>
      <c r="K138" s="20"/>
      <c r="L138" s="26">
        <v>2018</v>
      </c>
      <c r="M138" s="26">
        <v>2019</v>
      </c>
      <c r="N138" s="27">
        <v>1845</v>
      </c>
      <c r="O138" s="27">
        <v>1375</v>
      </c>
      <c r="P138" s="27">
        <v>702</v>
      </c>
      <c r="Q138" s="27">
        <v>673</v>
      </c>
      <c r="R138" s="19" t="s">
        <v>409</v>
      </c>
      <c r="S138" s="33" t="s">
        <v>410</v>
      </c>
      <c r="T138" s="17"/>
    </row>
    <row r="139" spans="1:256" s="4" customFormat="1" ht="36.75" customHeight="1">
      <c r="A139" s="17">
        <v>133</v>
      </c>
      <c r="B139" s="17" t="s">
        <v>406</v>
      </c>
      <c r="C139" s="17" t="s">
        <v>411</v>
      </c>
      <c r="D139" s="18" t="s">
        <v>412</v>
      </c>
      <c r="E139" s="19" t="s">
        <v>48</v>
      </c>
      <c r="F139" s="19" t="s">
        <v>28</v>
      </c>
      <c r="G139" s="20">
        <v>8.7729999999999997</v>
      </c>
      <c r="H139" s="20">
        <v>8.7729999999999997</v>
      </c>
      <c r="I139" s="20"/>
      <c r="J139" s="20"/>
      <c r="K139" s="20"/>
      <c r="L139" s="26">
        <v>2019</v>
      </c>
      <c r="M139" s="26">
        <v>2019</v>
      </c>
      <c r="N139" s="27">
        <v>5055</v>
      </c>
      <c r="O139" s="27">
        <f>200*H139</f>
        <v>1754.6</v>
      </c>
      <c r="P139" s="27"/>
      <c r="Q139" s="27">
        <v>1755</v>
      </c>
      <c r="R139" s="19" t="s">
        <v>413</v>
      </c>
      <c r="S139" s="33"/>
      <c r="T139" s="17"/>
    </row>
    <row r="140" spans="1:256" s="4" customFormat="1" ht="36.75" customHeight="1">
      <c r="A140" s="17">
        <v>134</v>
      </c>
      <c r="B140" s="17" t="s">
        <v>406</v>
      </c>
      <c r="C140" s="17" t="s">
        <v>414</v>
      </c>
      <c r="D140" s="18" t="s">
        <v>415</v>
      </c>
      <c r="E140" s="19" t="s">
        <v>48</v>
      </c>
      <c r="F140" s="19" t="s">
        <v>28</v>
      </c>
      <c r="G140" s="20">
        <f t="shared" si="4"/>
        <v>5.84</v>
      </c>
      <c r="H140" s="20"/>
      <c r="I140" s="20"/>
      <c r="J140" s="20"/>
      <c r="K140" s="20">
        <v>5.84</v>
      </c>
      <c r="L140" s="26">
        <v>2019</v>
      </c>
      <c r="M140" s="26">
        <v>2019</v>
      </c>
      <c r="N140" s="27">
        <v>1800</v>
      </c>
      <c r="O140" s="27">
        <f>K140*200</f>
        <v>1168</v>
      </c>
      <c r="P140" s="27"/>
      <c r="Q140" s="27">
        <v>1168</v>
      </c>
      <c r="R140" s="19" t="s">
        <v>416</v>
      </c>
      <c r="S140" s="33"/>
      <c r="T140" s="27"/>
    </row>
    <row r="141" spans="1:256" s="4" customFormat="1" ht="36.75" customHeight="1">
      <c r="A141" s="17">
        <v>135</v>
      </c>
      <c r="B141" s="17" t="s">
        <v>406</v>
      </c>
      <c r="C141" s="17" t="s">
        <v>417</v>
      </c>
      <c r="D141" s="18" t="s">
        <v>418</v>
      </c>
      <c r="E141" s="21" t="s">
        <v>27</v>
      </c>
      <c r="F141" s="19" t="s">
        <v>28</v>
      </c>
      <c r="G141" s="20">
        <f t="shared" si="4"/>
        <v>30.847000000000001</v>
      </c>
      <c r="H141" s="20"/>
      <c r="I141" s="20"/>
      <c r="J141" s="20">
        <v>6.875</v>
      </c>
      <c r="K141" s="20">
        <v>23.972000000000001</v>
      </c>
      <c r="L141" s="26">
        <v>2019</v>
      </c>
      <c r="M141" s="26">
        <v>2020</v>
      </c>
      <c r="N141" s="29">
        <v>6286</v>
      </c>
      <c r="O141" s="27">
        <f>J141*200+K141*145</f>
        <v>4850.9399999999996</v>
      </c>
      <c r="P141" s="27"/>
      <c r="Q141" s="27">
        <v>2500</v>
      </c>
      <c r="R141" s="19" t="s">
        <v>419</v>
      </c>
      <c r="S141" s="33"/>
      <c r="T141" s="27"/>
    </row>
    <row r="142" spans="1:256" s="4" customFormat="1" ht="36.75" customHeight="1">
      <c r="A142" s="17">
        <v>136</v>
      </c>
      <c r="B142" s="17" t="s">
        <v>406</v>
      </c>
      <c r="C142" s="17" t="s">
        <v>407</v>
      </c>
      <c r="D142" s="18" t="s">
        <v>420</v>
      </c>
      <c r="E142" s="21" t="s">
        <v>27</v>
      </c>
      <c r="F142" s="19" t="s">
        <v>28</v>
      </c>
      <c r="G142" s="20">
        <f t="shared" si="4"/>
        <v>16.341999999999999</v>
      </c>
      <c r="H142" s="20"/>
      <c r="I142" s="20"/>
      <c r="J142" s="20">
        <v>6.649</v>
      </c>
      <c r="K142" s="20">
        <v>9.6929999999999996</v>
      </c>
      <c r="L142" s="26">
        <v>2019</v>
      </c>
      <c r="M142" s="26">
        <v>2020</v>
      </c>
      <c r="N142" s="29">
        <v>3888</v>
      </c>
      <c r="O142" s="27">
        <f>J142*200+K142*145</f>
        <v>2735.2849999999999</v>
      </c>
      <c r="P142" s="27"/>
      <c r="Q142" s="27">
        <v>2064</v>
      </c>
      <c r="R142" s="19" t="s">
        <v>421</v>
      </c>
      <c r="S142" s="33"/>
      <c r="T142" s="27"/>
    </row>
    <row r="143" spans="1:256" s="4" customFormat="1" ht="36.75" customHeight="1">
      <c r="A143" s="17">
        <v>137</v>
      </c>
      <c r="B143" s="17" t="s">
        <v>406</v>
      </c>
      <c r="C143" s="17" t="s">
        <v>422</v>
      </c>
      <c r="D143" s="18" t="s">
        <v>423</v>
      </c>
      <c r="E143" s="19" t="s">
        <v>27</v>
      </c>
      <c r="F143" s="19" t="s">
        <v>28</v>
      </c>
      <c r="G143" s="20">
        <f t="shared" si="4"/>
        <v>13.54</v>
      </c>
      <c r="H143" s="20"/>
      <c r="I143" s="20">
        <v>13.54</v>
      </c>
      <c r="J143" s="20"/>
      <c r="K143" s="20"/>
      <c r="L143" s="26">
        <v>2019</v>
      </c>
      <c r="M143" s="26">
        <v>2019</v>
      </c>
      <c r="N143" s="27">
        <v>3939</v>
      </c>
      <c r="O143" s="27">
        <f>I143*200</f>
        <v>2708</v>
      </c>
      <c r="P143" s="27"/>
      <c r="Q143" s="27">
        <v>2708</v>
      </c>
      <c r="R143" s="19" t="s">
        <v>424</v>
      </c>
      <c r="S143" s="33"/>
      <c r="T143" s="17"/>
    </row>
    <row r="144" spans="1:256" s="4" customFormat="1" ht="36.75" customHeight="1">
      <c r="A144" s="17">
        <v>138</v>
      </c>
      <c r="B144" s="17" t="s">
        <v>406</v>
      </c>
      <c r="C144" s="17" t="s">
        <v>425</v>
      </c>
      <c r="D144" s="18" t="s">
        <v>426</v>
      </c>
      <c r="E144" s="19" t="s">
        <v>27</v>
      </c>
      <c r="F144" s="19" t="s">
        <v>28</v>
      </c>
      <c r="G144" s="20">
        <f t="shared" si="4"/>
        <v>20.7</v>
      </c>
      <c r="H144" s="20"/>
      <c r="I144" s="20">
        <v>20.7</v>
      </c>
      <c r="J144" s="20"/>
      <c r="K144" s="20"/>
      <c r="L144" s="26">
        <v>2018</v>
      </c>
      <c r="M144" s="26">
        <v>2019</v>
      </c>
      <c r="N144" s="27">
        <v>22778</v>
      </c>
      <c r="O144" s="27">
        <f>I144*90</f>
        <v>1863</v>
      </c>
      <c r="P144" s="27"/>
      <c r="Q144" s="27">
        <v>1863</v>
      </c>
      <c r="R144" s="19" t="s">
        <v>427</v>
      </c>
      <c r="S144" s="19" t="s">
        <v>428</v>
      </c>
      <c r="T144" s="17"/>
    </row>
    <row r="145" spans="1:256" s="4" customFormat="1" ht="36.75" customHeight="1">
      <c r="A145" s="17">
        <v>139</v>
      </c>
      <c r="B145" s="17" t="s">
        <v>406</v>
      </c>
      <c r="C145" s="17" t="s">
        <v>417</v>
      </c>
      <c r="D145" s="18" t="s">
        <v>429</v>
      </c>
      <c r="E145" s="19" t="s">
        <v>27</v>
      </c>
      <c r="F145" s="19" t="s">
        <v>28</v>
      </c>
      <c r="G145" s="20">
        <f t="shared" si="4"/>
        <v>5.0529999999999999</v>
      </c>
      <c r="H145" s="20"/>
      <c r="I145" s="20"/>
      <c r="J145" s="20">
        <v>5.0529999999999999</v>
      </c>
      <c r="K145" s="20"/>
      <c r="L145" s="26">
        <v>2019</v>
      </c>
      <c r="M145" s="26">
        <v>2019</v>
      </c>
      <c r="N145" s="27">
        <v>1917</v>
      </c>
      <c r="O145" s="27">
        <f>J145*200</f>
        <v>1010.6</v>
      </c>
      <c r="P145" s="27"/>
      <c r="Q145" s="27">
        <v>1011</v>
      </c>
      <c r="R145" s="19" t="s">
        <v>430</v>
      </c>
      <c r="S145" s="33"/>
      <c r="T145" s="27"/>
    </row>
    <row r="146" spans="1:256" s="4" customFormat="1" ht="36.75" customHeight="1">
      <c r="A146" s="17">
        <v>140</v>
      </c>
      <c r="B146" s="17" t="s">
        <v>406</v>
      </c>
      <c r="C146" s="17" t="s">
        <v>422</v>
      </c>
      <c r="D146" s="18" t="s">
        <v>431</v>
      </c>
      <c r="E146" s="19" t="s">
        <v>48</v>
      </c>
      <c r="F146" s="19" t="s">
        <v>432</v>
      </c>
      <c r="G146" s="20">
        <f t="shared" si="4"/>
        <v>5.1630000000000003</v>
      </c>
      <c r="H146" s="20"/>
      <c r="I146" s="20"/>
      <c r="J146" s="20">
        <v>5.1630000000000003</v>
      </c>
      <c r="K146" s="20"/>
      <c r="L146" s="26">
        <v>2019</v>
      </c>
      <c r="M146" s="26">
        <v>2020</v>
      </c>
      <c r="N146" s="27">
        <v>18432</v>
      </c>
      <c r="O146" s="27">
        <f>(J146-1.53)*1300+1360*0.2*10+170*0.18*10</f>
        <v>7748.9</v>
      </c>
      <c r="P146" s="27"/>
      <c r="Q146" s="27">
        <v>3000</v>
      </c>
      <c r="R146" s="19" t="s">
        <v>433</v>
      </c>
      <c r="S146" s="33"/>
      <c r="T146" s="27"/>
    </row>
    <row r="147" spans="1:256" s="6" customFormat="1" ht="36" customHeight="1">
      <c r="A147" s="17">
        <v>141</v>
      </c>
      <c r="B147" s="17" t="s">
        <v>110</v>
      </c>
      <c r="C147" s="21" t="s">
        <v>434</v>
      </c>
      <c r="D147" s="23" t="s">
        <v>435</v>
      </c>
      <c r="E147" s="21" t="s">
        <v>48</v>
      </c>
      <c r="F147" s="21" t="s">
        <v>206</v>
      </c>
      <c r="G147" s="20">
        <f t="shared" si="4"/>
        <v>13.2</v>
      </c>
      <c r="H147" s="22">
        <v>13.2</v>
      </c>
      <c r="I147" s="28"/>
      <c r="J147" s="28"/>
      <c r="K147" s="28"/>
      <c r="L147" s="28">
        <v>2016</v>
      </c>
      <c r="M147" s="28">
        <v>2019</v>
      </c>
      <c r="N147" s="47">
        <v>136461</v>
      </c>
      <c r="O147" s="47">
        <v>19472</v>
      </c>
      <c r="P147" s="47">
        <v>13400</v>
      </c>
      <c r="Q147" s="27">
        <v>6072</v>
      </c>
      <c r="R147" s="33" t="s">
        <v>436</v>
      </c>
      <c r="S147" s="33" t="s">
        <v>437</v>
      </c>
      <c r="T147" s="33"/>
    </row>
    <row r="148" spans="1:256" s="6" customFormat="1" ht="36" customHeight="1">
      <c r="A148" s="17">
        <v>142</v>
      </c>
      <c r="B148" s="17" t="s">
        <v>196</v>
      </c>
      <c r="C148" s="21" t="s">
        <v>438</v>
      </c>
      <c r="D148" s="23" t="s">
        <v>439</v>
      </c>
      <c r="E148" s="21" t="s">
        <v>48</v>
      </c>
      <c r="F148" s="21" t="s">
        <v>206</v>
      </c>
      <c r="G148" s="20">
        <f t="shared" si="4"/>
        <v>29.6</v>
      </c>
      <c r="H148" s="22">
        <v>29.6</v>
      </c>
      <c r="I148" s="28"/>
      <c r="J148" s="28"/>
      <c r="K148" s="28"/>
      <c r="L148" s="28">
        <v>2016</v>
      </c>
      <c r="M148" s="28">
        <v>2019</v>
      </c>
      <c r="N148" s="47">
        <v>164357</v>
      </c>
      <c r="O148" s="47">
        <v>33522</v>
      </c>
      <c r="P148" s="47">
        <v>8000</v>
      </c>
      <c r="Q148" s="27">
        <v>25522</v>
      </c>
      <c r="R148" s="33" t="s">
        <v>440</v>
      </c>
      <c r="S148" s="33" t="s">
        <v>441</v>
      </c>
      <c r="T148" s="33"/>
    </row>
    <row r="149" spans="1:256" s="6" customFormat="1" ht="36" customHeight="1">
      <c r="A149" s="17">
        <v>143</v>
      </c>
      <c r="B149" s="17" t="s">
        <v>345</v>
      </c>
      <c r="C149" s="21" t="s">
        <v>356</v>
      </c>
      <c r="D149" s="23" t="s">
        <v>442</v>
      </c>
      <c r="E149" s="21" t="s">
        <v>48</v>
      </c>
      <c r="F149" s="21" t="s">
        <v>206</v>
      </c>
      <c r="G149" s="20">
        <f t="shared" si="4"/>
        <v>26.5</v>
      </c>
      <c r="H149" s="22">
        <v>26.5</v>
      </c>
      <c r="I149" s="28"/>
      <c r="J149" s="28"/>
      <c r="K149" s="28"/>
      <c r="L149" s="28">
        <v>2017</v>
      </c>
      <c r="M149" s="28">
        <v>2019</v>
      </c>
      <c r="N149" s="47">
        <v>87685</v>
      </c>
      <c r="O149" s="47">
        <v>22945.037499999999</v>
      </c>
      <c r="P149" s="47">
        <v>18696</v>
      </c>
      <c r="Q149" s="27">
        <v>4249</v>
      </c>
      <c r="R149" s="33" t="s">
        <v>443</v>
      </c>
      <c r="S149" s="33" t="s">
        <v>444</v>
      </c>
      <c r="T149" s="33"/>
    </row>
    <row r="150" spans="1:256" s="6" customFormat="1" ht="36" customHeight="1">
      <c r="A150" s="17">
        <v>144</v>
      </c>
      <c r="B150" s="17" t="s">
        <v>24</v>
      </c>
      <c r="C150" s="21" t="s">
        <v>25</v>
      </c>
      <c r="D150" s="23" t="s">
        <v>445</v>
      </c>
      <c r="E150" s="21" t="s">
        <v>27</v>
      </c>
      <c r="F150" s="21" t="s">
        <v>446</v>
      </c>
      <c r="G150" s="20">
        <f t="shared" si="4"/>
        <v>4.9950000000000001</v>
      </c>
      <c r="H150" s="22">
        <v>4.9950000000000001</v>
      </c>
      <c r="I150" s="28"/>
      <c r="J150" s="28"/>
      <c r="K150" s="28"/>
      <c r="L150" s="28">
        <v>2017</v>
      </c>
      <c r="M150" s="28">
        <v>2017</v>
      </c>
      <c r="N150" s="47">
        <v>25612</v>
      </c>
      <c r="O150" s="47">
        <v>1148.8499999999999</v>
      </c>
      <c r="P150" s="47"/>
      <c r="Q150" s="27">
        <v>1149</v>
      </c>
      <c r="R150" s="33" t="s">
        <v>447</v>
      </c>
      <c r="S150" s="33" t="s">
        <v>448</v>
      </c>
      <c r="T150" s="33"/>
    </row>
    <row r="151" spans="1:256" s="6" customFormat="1" ht="36" customHeight="1">
      <c r="A151" s="17">
        <v>145</v>
      </c>
      <c r="B151" s="17" t="s">
        <v>24</v>
      </c>
      <c r="C151" s="21" t="s">
        <v>449</v>
      </c>
      <c r="D151" s="23" t="s">
        <v>450</v>
      </c>
      <c r="E151" s="21" t="s">
        <v>27</v>
      </c>
      <c r="F151" s="21" t="s">
        <v>152</v>
      </c>
      <c r="G151" s="20">
        <f t="shared" si="4"/>
        <v>3.2</v>
      </c>
      <c r="H151" s="22">
        <v>3.2</v>
      </c>
      <c r="I151" s="28"/>
      <c r="J151" s="28"/>
      <c r="K151" s="28"/>
      <c r="L151" s="28">
        <v>2018</v>
      </c>
      <c r="M151" s="28">
        <v>2018</v>
      </c>
      <c r="N151" s="47">
        <v>25072</v>
      </c>
      <c r="O151" s="47">
        <v>640</v>
      </c>
      <c r="P151" s="47"/>
      <c r="Q151" s="27">
        <v>640</v>
      </c>
      <c r="R151" s="33" t="s">
        <v>451</v>
      </c>
      <c r="S151" s="33" t="s">
        <v>452</v>
      </c>
      <c r="T151" s="33"/>
    </row>
    <row r="152" spans="1:256" s="6" customFormat="1" ht="36" customHeight="1">
      <c r="A152" s="17">
        <v>146</v>
      </c>
      <c r="B152" s="17" t="s">
        <v>24</v>
      </c>
      <c r="C152" s="21" t="s">
        <v>449</v>
      </c>
      <c r="D152" s="23" t="s">
        <v>453</v>
      </c>
      <c r="E152" s="21" t="s">
        <v>27</v>
      </c>
      <c r="F152" s="21" t="s">
        <v>152</v>
      </c>
      <c r="G152" s="20">
        <f t="shared" si="4"/>
        <v>1.9430000000000001</v>
      </c>
      <c r="H152" s="22">
        <v>1.9430000000000001</v>
      </c>
      <c r="I152" s="28"/>
      <c r="J152" s="28"/>
      <c r="K152" s="28"/>
      <c r="L152" s="28">
        <v>2018</v>
      </c>
      <c r="M152" s="28">
        <v>2018</v>
      </c>
      <c r="N152" s="47">
        <v>31963.3</v>
      </c>
      <c r="O152" s="47">
        <v>389</v>
      </c>
      <c r="P152" s="47"/>
      <c r="Q152" s="27">
        <v>389</v>
      </c>
      <c r="R152" s="33" t="s">
        <v>454</v>
      </c>
      <c r="S152" s="33" t="s">
        <v>455</v>
      </c>
      <c r="T152" s="33"/>
    </row>
    <row r="153" spans="1:256" s="6" customFormat="1" ht="36" customHeight="1">
      <c r="A153" s="17">
        <v>147</v>
      </c>
      <c r="B153" s="17" t="s">
        <v>110</v>
      </c>
      <c r="C153" s="21" t="s">
        <v>456</v>
      </c>
      <c r="D153" s="23" t="s">
        <v>457</v>
      </c>
      <c r="E153" s="21" t="s">
        <v>27</v>
      </c>
      <c r="F153" s="21" t="s">
        <v>446</v>
      </c>
      <c r="G153" s="20">
        <f t="shared" si="4"/>
        <v>10.993</v>
      </c>
      <c r="H153" s="22">
        <v>10.993</v>
      </c>
      <c r="I153" s="28"/>
      <c r="J153" s="28"/>
      <c r="K153" s="28"/>
      <c r="L153" s="28">
        <v>2017</v>
      </c>
      <c r="M153" s="28">
        <v>2019</v>
      </c>
      <c r="N153" s="47">
        <v>190385</v>
      </c>
      <c r="O153" s="47">
        <v>1319.16</v>
      </c>
      <c r="P153" s="47"/>
      <c r="Q153" s="27">
        <v>1319</v>
      </c>
      <c r="R153" s="33" t="s">
        <v>458</v>
      </c>
      <c r="S153" s="33" t="s">
        <v>459</v>
      </c>
      <c r="T153" s="33"/>
    </row>
    <row r="154" spans="1:256" s="6" customFormat="1" ht="36" customHeight="1">
      <c r="A154" s="17">
        <v>148</v>
      </c>
      <c r="B154" s="17" t="s">
        <v>196</v>
      </c>
      <c r="C154" s="21" t="s">
        <v>235</v>
      </c>
      <c r="D154" s="23" t="s">
        <v>460</v>
      </c>
      <c r="E154" s="21" t="s">
        <v>27</v>
      </c>
      <c r="F154" s="21" t="s">
        <v>152</v>
      </c>
      <c r="G154" s="20">
        <f t="shared" si="4"/>
        <v>24.350999999999999</v>
      </c>
      <c r="H154" s="22">
        <v>24.350999999999999</v>
      </c>
      <c r="I154" s="28"/>
      <c r="J154" s="28"/>
      <c r="K154" s="28"/>
      <c r="L154" s="28">
        <v>2018</v>
      </c>
      <c r="M154" s="28">
        <v>2020</v>
      </c>
      <c r="N154" s="47">
        <v>36528</v>
      </c>
      <c r="O154" s="47">
        <v>8914.5079999999998</v>
      </c>
      <c r="P154" s="47"/>
      <c r="Q154" s="27">
        <v>8915</v>
      </c>
      <c r="R154" s="33" t="s">
        <v>461</v>
      </c>
      <c r="S154" s="33" t="s">
        <v>462</v>
      </c>
      <c r="T154" s="33"/>
    </row>
    <row r="155" spans="1:256" s="6" customFormat="1" ht="36" customHeight="1">
      <c r="A155" s="17">
        <v>149</v>
      </c>
      <c r="B155" s="17" t="s">
        <v>367</v>
      </c>
      <c r="C155" s="21" t="s">
        <v>372</v>
      </c>
      <c r="D155" s="23" t="s">
        <v>463</v>
      </c>
      <c r="E155" s="21" t="s">
        <v>27</v>
      </c>
      <c r="F155" s="21" t="s">
        <v>206</v>
      </c>
      <c r="G155" s="20">
        <f t="shared" si="4"/>
        <v>6.34</v>
      </c>
      <c r="H155" s="22">
        <v>6.34</v>
      </c>
      <c r="I155" s="28"/>
      <c r="J155" s="28"/>
      <c r="K155" s="28"/>
      <c r="L155" s="28">
        <v>2016</v>
      </c>
      <c r="M155" s="28">
        <v>2017</v>
      </c>
      <c r="N155" s="47">
        <v>19020</v>
      </c>
      <c r="O155" s="47">
        <v>1585</v>
      </c>
      <c r="P155" s="47"/>
      <c r="Q155" s="27">
        <v>1585</v>
      </c>
      <c r="R155" s="33" t="s">
        <v>464</v>
      </c>
      <c r="S155" s="33" t="s">
        <v>465</v>
      </c>
      <c r="T155" s="33"/>
    </row>
    <row r="156" spans="1:256" s="6" customFormat="1" ht="36" customHeight="1">
      <c r="A156" s="17">
        <v>150</v>
      </c>
      <c r="B156" s="17" t="s">
        <v>386</v>
      </c>
      <c r="C156" s="21" t="s">
        <v>466</v>
      </c>
      <c r="D156" s="23" t="s">
        <v>467</v>
      </c>
      <c r="E156" s="21" t="s">
        <v>27</v>
      </c>
      <c r="F156" s="21" t="s">
        <v>152</v>
      </c>
      <c r="G156" s="20">
        <f t="shared" si="4"/>
        <v>5.0190000000000001</v>
      </c>
      <c r="H156" s="22">
        <v>5.0190000000000001</v>
      </c>
      <c r="I156" s="28"/>
      <c r="J156" s="28"/>
      <c r="K156" s="28"/>
      <c r="L156" s="28">
        <v>2017</v>
      </c>
      <c r="M156" s="28">
        <v>2019</v>
      </c>
      <c r="N156" s="47">
        <v>28204</v>
      </c>
      <c r="O156" s="47">
        <v>4959.05</v>
      </c>
      <c r="P156" s="47"/>
      <c r="Q156" s="27">
        <v>4959</v>
      </c>
      <c r="R156" s="33" t="s">
        <v>468</v>
      </c>
      <c r="S156" s="33" t="s">
        <v>469</v>
      </c>
      <c r="T156" s="33"/>
    </row>
    <row r="157" spans="1:256" s="6" customFormat="1" ht="69.95" customHeight="1">
      <c r="A157" s="17">
        <v>151</v>
      </c>
      <c r="B157" s="21" t="s">
        <v>133</v>
      </c>
      <c r="C157" s="21" t="s">
        <v>470</v>
      </c>
      <c r="D157" s="23" t="s">
        <v>471</v>
      </c>
      <c r="E157" s="21" t="s">
        <v>48</v>
      </c>
      <c r="F157" s="21" t="s">
        <v>206</v>
      </c>
      <c r="G157" s="20">
        <v>8.7949999999999999</v>
      </c>
      <c r="H157" s="22">
        <v>8.7949999999999999</v>
      </c>
      <c r="I157" s="28"/>
      <c r="J157" s="28"/>
      <c r="K157" s="28"/>
      <c r="L157" s="28">
        <v>2017</v>
      </c>
      <c r="M157" s="28">
        <v>2020</v>
      </c>
      <c r="N157" s="47">
        <v>92498</v>
      </c>
      <c r="O157" s="47">
        <v>39270</v>
      </c>
      <c r="P157" s="47"/>
      <c r="Q157" s="27">
        <v>39270</v>
      </c>
      <c r="R157" s="33" t="s">
        <v>472</v>
      </c>
      <c r="S157" s="33" t="s">
        <v>473</v>
      </c>
      <c r="T157" s="33"/>
    </row>
    <row r="158" spans="1:256" s="6" customFormat="1" ht="53.25" customHeight="1">
      <c r="A158" s="17">
        <v>152</v>
      </c>
      <c r="B158" s="21" t="s">
        <v>110</v>
      </c>
      <c r="C158" s="21" t="s">
        <v>474</v>
      </c>
      <c r="D158" s="23" t="s">
        <v>475</v>
      </c>
      <c r="E158" s="21" t="s">
        <v>476</v>
      </c>
      <c r="F158" s="21" t="s">
        <v>206</v>
      </c>
      <c r="G158" s="20">
        <v>42.27</v>
      </c>
      <c r="H158" s="22">
        <v>42.27</v>
      </c>
      <c r="I158" s="28"/>
      <c r="J158" s="28"/>
      <c r="K158" s="28"/>
      <c r="L158" s="28">
        <v>2013</v>
      </c>
      <c r="M158" s="28">
        <v>2019</v>
      </c>
      <c r="N158" s="47">
        <f>257189+289370</f>
        <v>546559</v>
      </c>
      <c r="O158" s="47">
        <v>34116</v>
      </c>
      <c r="P158" s="47">
        <v>3120</v>
      </c>
      <c r="Q158" s="27">
        <f>O158-P158</f>
        <v>30996</v>
      </c>
      <c r="R158" s="33" t="s">
        <v>477</v>
      </c>
      <c r="S158" s="33" t="s">
        <v>478</v>
      </c>
      <c r="T158" s="27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12"/>
      <c r="FM158" s="12"/>
      <c r="FN158" s="12"/>
      <c r="FO158" s="12"/>
      <c r="FP158" s="12"/>
      <c r="FQ158" s="12"/>
      <c r="FR158" s="12"/>
      <c r="FS158" s="12"/>
      <c r="FT158" s="12"/>
      <c r="FU158" s="12"/>
      <c r="FV158" s="12"/>
      <c r="FW158" s="12"/>
      <c r="FX158" s="12"/>
      <c r="FY158" s="12"/>
      <c r="FZ158" s="12"/>
      <c r="GA158" s="12"/>
      <c r="GB158" s="12"/>
      <c r="GC158" s="12"/>
      <c r="GD158" s="12"/>
      <c r="GE158" s="12"/>
      <c r="GF158" s="12"/>
      <c r="GG158" s="12"/>
      <c r="GH158" s="12"/>
      <c r="GI158" s="12"/>
      <c r="GJ158" s="12"/>
      <c r="GK158" s="12"/>
      <c r="GL158" s="12"/>
      <c r="GM158" s="12"/>
      <c r="GN158" s="12"/>
      <c r="GO158" s="12"/>
      <c r="GP158" s="12"/>
      <c r="GQ158" s="12"/>
      <c r="GR158" s="12"/>
      <c r="GS158" s="12"/>
      <c r="GT158" s="12"/>
      <c r="GU158" s="12"/>
      <c r="GV158" s="12"/>
      <c r="GW158" s="12"/>
      <c r="GX158" s="12"/>
      <c r="GY158" s="12"/>
      <c r="GZ158" s="12"/>
      <c r="HA158" s="12"/>
      <c r="HB158" s="12"/>
      <c r="HC158" s="12"/>
      <c r="HD158" s="12"/>
      <c r="HE158" s="12"/>
      <c r="HF158" s="12"/>
      <c r="HG158" s="12"/>
      <c r="HH158" s="12"/>
      <c r="HI158" s="12"/>
      <c r="HJ158" s="12"/>
      <c r="HK158" s="12"/>
      <c r="HL158" s="12"/>
      <c r="HM158" s="12"/>
      <c r="HN158" s="12"/>
      <c r="HO158" s="12"/>
      <c r="HP158" s="12"/>
      <c r="HQ158" s="12"/>
      <c r="HR158" s="12"/>
      <c r="HS158" s="12"/>
      <c r="HT158" s="12"/>
      <c r="HU158" s="12"/>
      <c r="HV158" s="12"/>
      <c r="HW158" s="12"/>
      <c r="HX158" s="12"/>
      <c r="HY158" s="12"/>
      <c r="HZ158" s="12"/>
      <c r="IA158" s="12"/>
      <c r="IB158" s="12"/>
      <c r="IC158" s="12"/>
      <c r="ID158" s="12"/>
      <c r="IE158" s="12"/>
      <c r="IF158" s="12"/>
      <c r="IG158" s="12"/>
      <c r="IH158" s="12"/>
      <c r="II158" s="12"/>
      <c r="IJ158" s="12"/>
      <c r="IK158" s="12"/>
      <c r="IL158" s="12"/>
      <c r="IM158" s="12"/>
      <c r="IN158" s="12"/>
      <c r="IO158" s="12"/>
      <c r="IP158" s="12"/>
      <c r="IQ158" s="12"/>
      <c r="IR158" s="12"/>
      <c r="IS158" s="12"/>
      <c r="IT158" s="12"/>
      <c r="IU158" s="12"/>
      <c r="IV158" s="12"/>
    </row>
    <row r="159" spans="1:256" s="6" customFormat="1" ht="35.25" customHeight="1">
      <c r="A159" s="17">
        <v>153</v>
      </c>
      <c r="B159" s="21" t="s">
        <v>291</v>
      </c>
      <c r="C159" s="21" t="s">
        <v>300</v>
      </c>
      <c r="D159" s="23" t="s">
        <v>479</v>
      </c>
      <c r="E159" s="21" t="s">
        <v>27</v>
      </c>
      <c r="F159" s="21" t="s">
        <v>125</v>
      </c>
      <c r="G159" s="20">
        <f>SUM(H159:K159)</f>
        <v>18.155000000000001</v>
      </c>
      <c r="H159" s="22">
        <v>18.155000000000001</v>
      </c>
      <c r="I159" s="28"/>
      <c r="J159" s="28"/>
      <c r="K159" s="28"/>
      <c r="L159" s="28">
        <v>2017</v>
      </c>
      <c r="M159" s="28">
        <v>2019</v>
      </c>
      <c r="N159" s="47">
        <v>19710</v>
      </c>
      <c r="O159" s="47">
        <f>200*H159</f>
        <v>3631</v>
      </c>
      <c r="P159" s="47"/>
      <c r="Q159" s="27">
        <f>G159*200</f>
        <v>3631</v>
      </c>
      <c r="R159" s="19" t="s">
        <v>480</v>
      </c>
      <c r="S159" s="33" t="s">
        <v>481</v>
      </c>
      <c r="T159" s="27"/>
    </row>
    <row r="160" spans="1:256" s="6" customFormat="1" ht="35.25" customHeight="1">
      <c r="A160" s="17">
        <v>154</v>
      </c>
      <c r="B160" s="21" t="s">
        <v>271</v>
      </c>
      <c r="C160" s="21" t="s">
        <v>482</v>
      </c>
      <c r="D160" s="23" t="s">
        <v>483</v>
      </c>
      <c r="E160" s="19" t="s">
        <v>27</v>
      </c>
      <c r="F160" s="19" t="s">
        <v>34</v>
      </c>
      <c r="G160" s="20">
        <f>SUM(H160:K160)</f>
        <v>11.728</v>
      </c>
      <c r="H160" s="22"/>
      <c r="I160" s="28"/>
      <c r="J160" s="28">
        <v>11.728</v>
      </c>
      <c r="K160" s="28"/>
      <c r="L160" s="28">
        <v>2018</v>
      </c>
      <c r="M160" s="28">
        <v>2019</v>
      </c>
      <c r="N160" s="47">
        <v>10438</v>
      </c>
      <c r="O160" s="47">
        <f>J160*250</f>
        <v>2932</v>
      </c>
      <c r="P160" s="47"/>
      <c r="Q160" s="27">
        <v>2932</v>
      </c>
      <c r="R160" s="33" t="s">
        <v>484</v>
      </c>
      <c r="S160" s="33" t="s">
        <v>485</v>
      </c>
      <c r="T160" s="27"/>
    </row>
    <row r="161" spans="1:20" s="6" customFormat="1" ht="60" customHeight="1">
      <c r="A161" s="17">
        <v>155</v>
      </c>
      <c r="B161" s="21" t="s">
        <v>304</v>
      </c>
      <c r="C161" s="21" t="s">
        <v>311</v>
      </c>
      <c r="D161" s="23" t="s">
        <v>486</v>
      </c>
      <c r="E161" s="19" t="s">
        <v>27</v>
      </c>
      <c r="F161" s="19" t="s">
        <v>34</v>
      </c>
      <c r="G161" s="20">
        <f>SUM(H161:K161)</f>
        <v>4.4530000000000003</v>
      </c>
      <c r="H161" s="22">
        <v>4.4530000000000003</v>
      </c>
      <c r="I161" s="28"/>
      <c r="J161" s="28"/>
      <c r="K161" s="28"/>
      <c r="L161" s="28">
        <v>2019</v>
      </c>
      <c r="M161" s="28">
        <v>2020</v>
      </c>
      <c r="N161" s="47">
        <v>13633</v>
      </c>
      <c r="O161" s="47">
        <f>(4.453-0.095)*280+20*95*0.18</f>
        <v>1562.24</v>
      </c>
      <c r="P161" s="47"/>
      <c r="Q161" s="27">
        <v>1562</v>
      </c>
      <c r="R161" s="19" t="s">
        <v>487</v>
      </c>
      <c r="S161" s="33" t="s">
        <v>488</v>
      </c>
      <c r="T161" s="27"/>
    </row>
    <row r="162" spans="1:20" s="4" customFormat="1" ht="36.75" customHeight="1">
      <c r="A162" s="17">
        <v>156</v>
      </c>
      <c r="B162" s="17" t="s">
        <v>291</v>
      </c>
      <c r="C162" s="17" t="s">
        <v>300</v>
      </c>
      <c r="D162" s="18" t="s">
        <v>489</v>
      </c>
      <c r="E162" s="19" t="s">
        <v>48</v>
      </c>
      <c r="F162" s="19" t="s">
        <v>28</v>
      </c>
      <c r="G162" s="20">
        <f>SUM(H162:K162)</f>
        <v>13.019</v>
      </c>
      <c r="H162" s="20">
        <v>13.019</v>
      </c>
      <c r="I162" s="20"/>
      <c r="J162" s="20"/>
      <c r="K162" s="20"/>
      <c r="L162" s="26">
        <v>2019</v>
      </c>
      <c r="M162" s="26">
        <v>2020</v>
      </c>
      <c r="N162" s="27">
        <v>12088</v>
      </c>
      <c r="O162" s="27">
        <v>6510</v>
      </c>
      <c r="P162" s="27"/>
      <c r="Q162" s="27">
        <v>6510</v>
      </c>
      <c r="R162" s="19" t="s">
        <v>490</v>
      </c>
      <c r="S162" s="33"/>
      <c r="T162" s="27"/>
    </row>
    <row r="163" spans="1:20" s="4" customFormat="1" ht="36.75" customHeight="1">
      <c r="A163" s="17">
        <v>157</v>
      </c>
      <c r="B163" s="17" t="s">
        <v>491</v>
      </c>
      <c r="C163" s="17" t="s">
        <v>492</v>
      </c>
      <c r="D163" s="18" t="s">
        <v>493</v>
      </c>
      <c r="E163" s="19" t="s">
        <v>27</v>
      </c>
      <c r="F163" s="19" t="s">
        <v>28</v>
      </c>
      <c r="G163" s="20">
        <v>17.088999999999999</v>
      </c>
      <c r="H163" s="20">
        <v>17.088999999999999</v>
      </c>
      <c r="I163" s="20"/>
      <c r="J163" s="20"/>
      <c r="K163" s="20"/>
      <c r="L163" s="26">
        <v>2018</v>
      </c>
      <c r="M163" s="26">
        <v>2020</v>
      </c>
      <c r="N163" s="27">
        <v>80912.100000000006</v>
      </c>
      <c r="O163" s="27">
        <f>H163*120</f>
        <v>2050.6799999999998</v>
      </c>
      <c r="P163" s="27"/>
      <c r="Q163" s="27">
        <v>2051</v>
      </c>
      <c r="R163" s="19" t="s">
        <v>494</v>
      </c>
      <c r="S163" s="33" t="s">
        <v>495</v>
      </c>
      <c r="T163" s="27"/>
    </row>
  </sheetData>
  <autoFilter ref="A5:IT165">
    <extLst/>
  </autoFilter>
  <mergeCells count="21">
    <mergeCell ref="Q4:Q5"/>
    <mergeCell ref="R4:R5"/>
    <mergeCell ref="S4:S5"/>
    <mergeCell ref="T4:T5"/>
    <mergeCell ref="T97:T98"/>
    <mergeCell ref="A1:B1"/>
    <mergeCell ref="A2:T2"/>
    <mergeCell ref="A3:T3"/>
    <mergeCell ref="G4:K4"/>
    <mergeCell ref="A6:F6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  <mergeCell ref="P4:P5"/>
  </mergeCells>
  <phoneticPr fontId="14" type="noConversion"/>
  <printOptions horizontalCentered="1"/>
  <pageMargins left="0.38888888888888901" right="0.38888888888888901" top="0.78888888888888897" bottom="0.78888888888888897" header="0.30902777777777801" footer="0.30902777777777801"/>
  <pageSetup paperSize="8" scale="92" fitToHeight="0" orientation="landscape" r:id="rId1"/>
  <headerFooter alignWithMargins="0">
    <oddFooter>&amp;C&amp;"Arial"&amp;10第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张达勋</dc:creator>
  <cp:lastModifiedBy>孙宇强</cp:lastModifiedBy>
  <cp:lastPrinted>2019-03-25T08:05:00Z</cp:lastPrinted>
  <dcterms:created xsi:type="dcterms:W3CDTF">2018-09-10T11:01:00Z</dcterms:created>
  <dcterms:modified xsi:type="dcterms:W3CDTF">2019-04-01T08:21:31Z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2052-10.1.0.7565</vt:lpwstr>
  </property>
</Properties>
</file>